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5" yWindow="330" windowWidth="13890" windowHeight="11250"/>
  </bookViews>
  <sheets>
    <sheet name="LC" sheetId="1" r:id="rId1"/>
    <sheet name="Modifications 2019" sheetId="2" r:id="rId2"/>
  </sheets>
  <externalReferences>
    <externalReference r:id="rId3"/>
  </externalReferences>
  <definedNames>
    <definedName name="_xlnm._FilterDatabase" localSheetId="0" hidden="1">LC!$A$11:$D$521</definedName>
    <definedName name="_xlnm._FilterDatabase" localSheetId="1" hidden="1">'Modifications 2019'!$A$1:$H$1</definedName>
    <definedName name="ouinon">'[1]Menu déroulant ne pas modifier'!$C$1:$C$2</definedName>
    <definedName name="OUINONENCOURS">'[1]Menu déroulant ne pas modifier'!$D$1:$D$3</definedName>
  </definedNames>
  <calcPr calcId="145621"/>
</workbook>
</file>

<file path=xl/calcChain.xml><?xml version="1.0" encoding="utf-8"?>
<calcChain xmlns="http://schemas.openxmlformats.org/spreadsheetml/2006/main">
  <c r="C519" i="1" l="1"/>
  <c r="C14" i="2" l="1"/>
  <c r="C13" i="2"/>
  <c r="C15" i="2"/>
  <c r="C16" i="2"/>
  <c r="C12" i="2"/>
  <c r="C8" i="2"/>
  <c r="C7" i="2"/>
  <c r="C17" i="2"/>
  <c r="C6" i="2"/>
  <c r="C18" i="2"/>
  <c r="C19" i="2" l="1"/>
  <c r="C20" i="2"/>
  <c r="C4" i="2"/>
  <c r="C3" i="2"/>
  <c r="C11" i="2" l="1"/>
  <c r="C10" i="2"/>
  <c r="C9" i="2"/>
  <c r="C391" i="1" l="1"/>
  <c r="C16" i="1" l="1"/>
  <c r="C17" i="1"/>
  <c r="C380" i="1"/>
  <c r="C376" i="1"/>
  <c r="C377" i="1"/>
  <c r="C411" i="1"/>
  <c r="C410" i="1"/>
  <c r="C403" i="1" l="1"/>
  <c r="C404" i="1"/>
  <c r="C498" i="1"/>
  <c r="C392" i="1"/>
  <c r="C363" i="1" l="1"/>
  <c r="C371" i="1"/>
  <c r="C362" i="1"/>
  <c r="C339" i="1"/>
  <c r="C457" i="1" l="1"/>
  <c r="C381" i="1" l="1"/>
  <c r="C372" i="1"/>
  <c r="C290" i="1"/>
  <c r="C493" i="1"/>
  <c r="C492" i="1"/>
  <c r="C491" i="1"/>
  <c r="C479" i="1"/>
  <c r="C478" i="1"/>
  <c r="C429" i="1" l="1"/>
  <c r="C427" i="1"/>
  <c r="C426" i="1"/>
  <c r="C418" i="1"/>
  <c r="C428" i="1"/>
  <c r="C323" i="1" l="1"/>
  <c r="C321" i="1"/>
  <c r="C320" i="1"/>
  <c r="C325" i="1"/>
  <c r="C153" i="1"/>
  <c r="C146" i="1"/>
  <c r="C150" i="1"/>
  <c r="C145" i="1"/>
  <c r="C144" i="1"/>
  <c r="C143" i="1"/>
  <c r="C137" i="1"/>
  <c r="C242" i="1" l="1"/>
  <c r="C203" i="1"/>
  <c r="C68" i="1"/>
  <c r="C451" i="1"/>
  <c r="C446" i="1"/>
  <c r="C476" i="1"/>
  <c r="C472" i="1"/>
  <c r="C474" i="1"/>
  <c r="C350" i="1"/>
  <c r="C81" i="1"/>
  <c r="C379" i="1"/>
  <c r="C13" i="1"/>
  <c r="C134" i="1" l="1"/>
  <c r="C37" i="1"/>
  <c r="C53" i="1"/>
  <c r="C56" i="1"/>
  <c r="C63" i="1"/>
  <c r="C77" i="1"/>
  <c r="C119" i="1"/>
  <c r="C190" i="1"/>
  <c r="C197" i="1"/>
  <c r="C196" i="1"/>
  <c r="C202" i="1"/>
  <c r="C201" i="1"/>
  <c r="C205" i="1"/>
  <c r="C204" i="1"/>
  <c r="C220" i="1"/>
  <c r="C219" i="1"/>
  <c r="C217" i="1"/>
  <c r="C224" i="1"/>
  <c r="C229" i="1"/>
  <c r="C221" i="1"/>
  <c r="C230" i="1"/>
  <c r="C223" i="1"/>
  <c r="C228" i="1"/>
  <c r="C293" i="1"/>
  <c r="C273" i="1"/>
  <c r="C275" i="1"/>
  <c r="C274" i="1"/>
  <c r="C285" i="1"/>
  <c r="C284" i="1"/>
  <c r="C278" i="1"/>
  <c r="C277" i="1"/>
  <c r="C276" i="1"/>
  <c r="C279" i="1"/>
  <c r="C286" i="1"/>
  <c r="C296" i="1"/>
  <c r="C318" i="1"/>
  <c r="C317" i="1"/>
  <c r="C316" i="1"/>
  <c r="C348" i="1"/>
  <c r="C347" i="1"/>
  <c r="C345" i="1"/>
  <c r="C346" i="1"/>
  <c r="C344" i="1"/>
  <c r="C343" i="1"/>
  <c r="C342" i="1"/>
  <c r="C341" i="1"/>
  <c r="C349" i="1"/>
  <c r="C340" i="1"/>
  <c r="C406" i="1"/>
  <c r="C395" i="1"/>
  <c r="C394" i="1"/>
  <c r="C386" i="1"/>
  <c r="C398" i="1"/>
  <c r="C390" i="1"/>
  <c r="C389" i="1"/>
  <c r="C387" i="1"/>
  <c r="C385" i="1"/>
  <c r="C388" i="1"/>
  <c r="C373" i="1"/>
  <c r="C355" i="1"/>
  <c r="C518" i="1" l="1"/>
  <c r="C517" i="1"/>
  <c r="C516" i="1"/>
  <c r="C515" i="1"/>
  <c r="C514" i="1"/>
  <c r="C513" i="1"/>
  <c r="C512" i="1"/>
  <c r="C511" i="1"/>
  <c r="C510" i="1"/>
  <c r="C509" i="1"/>
  <c r="C508" i="1"/>
  <c r="C507" i="1"/>
  <c r="C506" i="1"/>
  <c r="C505" i="1"/>
  <c r="C504" i="1"/>
  <c r="C497" i="1"/>
  <c r="C503" i="1"/>
  <c r="C502" i="1"/>
  <c r="C501" i="1"/>
  <c r="C500" i="1"/>
  <c r="C499" i="1"/>
  <c r="C475" i="1" l="1"/>
  <c r="C490" i="1"/>
  <c r="C488" i="1"/>
  <c r="C487" i="1"/>
  <c r="C486" i="1"/>
  <c r="C485" i="1"/>
  <c r="C481" i="1"/>
  <c r="C480" i="1"/>
  <c r="C484" i="1"/>
  <c r="C482" i="1"/>
  <c r="C448" i="1"/>
  <c r="C447" i="1"/>
  <c r="C450" i="1"/>
  <c r="C449" i="1"/>
  <c r="C469" i="1"/>
  <c r="C468" i="1" l="1"/>
  <c r="C467" i="1"/>
  <c r="C466" i="1"/>
  <c r="C453" i="1"/>
  <c r="C456" i="1"/>
  <c r="C455" i="1"/>
  <c r="C454" i="1"/>
  <c r="C465" i="1"/>
  <c r="C463" i="1"/>
  <c r="C462" i="1"/>
  <c r="C461" i="1"/>
  <c r="C460" i="1"/>
  <c r="C459" i="1"/>
  <c r="C443" i="1"/>
  <c r="C442" i="1"/>
  <c r="C441" i="1"/>
  <c r="C440" i="1"/>
  <c r="C439" i="1"/>
  <c r="C438" i="1"/>
  <c r="C437" i="1"/>
  <c r="C436" i="1"/>
  <c r="C435" i="1"/>
  <c r="C434" i="1"/>
  <c r="C433" i="1"/>
  <c r="C432" i="1"/>
  <c r="C431" i="1"/>
  <c r="C421" i="1"/>
  <c r="C424" i="1"/>
  <c r="C425" i="1"/>
  <c r="C422" i="1"/>
  <c r="C417" i="1"/>
  <c r="C416" i="1"/>
  <c r="C415" i="1"/>
  <c r="C414" i="1"/>
  <c r="C420" i="1"/>
  <c r="C419" i="1"/>
  <c r="C409" i="1" l="1"/>
  <c r="C408" i="1"/>
  <c r="C378" i="1"/>
  <c r="C405" i="1"/>
  <c r="C402" i="1"/>
  <c r="C401" i="1"/>
  <c r="C400" i="1"/>
  <c r="C399" i="1"/>
  <c r="C397" i="1"/>
  <c r="C393" i="1"/>
  <c r="C367" i="1"/>
  <c r="C384" i="1"/>
  <c r="C383" i="1"/>
  <c r="C370" i="1"/>
  <c r="C369" i="1"/>
  <c r="C366" i="1"/>
  <c r="C364" i="1"/>
  <c r="C360" i="1"/>
  <c r="C359" i="1"/>
  <c r="C358" i="1"/>
  <c r="C357" i="1"/>
  <c r="C375" i="1"/>
  <c r="C356" i="1"/>
  <c r="C354" i="1"/>
  <c r="C368" i="1"/>
  <c r="C353" i="1"/>
  <c r="C333" i="1"/>
  <c r="C332" i="1"/>
  <c r="C335" i="1"/>
  <c r="C336" i="1"/>
  <c r="C334" i="1"/>
  <c r="C337" i="1"/>
  <c r="C331" i="1"/>
  <c r="C351" i="1"/>
  <c r="C329" i="1"/>
  <c r="C322" i="1"/>
  <c r="C324" i="1"/>
  <c r="C327" i="1" l="1"/>
  <c r="C326" i="1"/>
  <c r="C319" i="1"/>
  <c r="C308" i="1"/>
  <c r="C306" i="1"/>
  <c r="C305" i="1"/>
  <c r="C304" i="1"/>
  <c r="C309" i="1"/>
  <c r="C303" i="1"/>
  <c r="C302" i="1"/>
  <c r="C301" i="1"/>
  <c r="C300" i="1"/>
  <c r="C299" i="1"/>
  <c r="C313" i="1"/>
  <c r="C312" i="1"/>
  <c r="C298" i="1"/>
  <c r="C307" i="1"/>
  <c r="C311" i="1"/>
  <c r="C310" i="1"/>
  <c r="C295" i="1" l="1"/>
  <c r="C291" i="1"/>
  <c r="C282" i="1"/>
  <c r="C283" i="1"/>
  <c r="C281" i="1"/>
  <c r="C292" i="1"/>
  <c r="C280" i="1" l="1"/>
  <c r="C287" i="1"/>
  <c r="C288" i="1"/>
  <c r="C294" i="1"/>
  <c r="C289" i="1" l="1"/>
  <c r="C270" i="1" l="1"/>
  <c r="C268" i="1"/>
  <c r="C271" i="1"/>
  <c r="C269" i="1"/>
  <c r="C262" i="1"/>
  <c r="C264" i="1"/>
  <c r="C256" i="1"/>
  <c r="C258" i="1"/>
  <c r="C255" i="1"/>
  <c r="C254" i="1"/>
  <c r="C252" i="1"/>
  <c r="C253" i="1"/>
  <c r="C260" i="1"/>
  <c r="C259" i="1"/>
  <c r="C265" i="1"/>
  <c r="C250" i="1"/>
  <c r="C249" i="1"/>
  <c r="C248" i="1"/>
  <c r="C247" i="1"/>
  <c r="C246" i="1"/>
  <c r="C245" i="1"/>
  <c r="C243" i="1"/>
  <c r="C244" i="1"/>
  <c r="C241" i="1"/>
  <c r="C236" i="1"/>
  <c r="C240" i="1"/>
  <c r="C239" i="1"/>
  <c r="C238" i="1"/>
  <c r="C237" i="1"/>
  <c r="C234" i="1"/>
  <c r="C227" i="1"/>
  <c r="C226" i="1"/>
  <c r="C225" i="1"/>
  <c r="C233" i="1"/>
  <c r="C222" i="1"/>
  <c r="C231" i="1"/>
  <c r="C218" i="1"/>
  <c r="C216" i="1"/>
  <c r="C232" i="1"/>
  <c r="C213" i="1" l="1"/>
  <c r="C206" i="1"/>
  <c r="C198" i="1"/>
  <c r="C192" i="1"/>
  <c r="C194" i="1"/>
  <c r="C199" i="1"/>
  <c r="C211" i="1"/>
  <c r="C200" i="1"/>
  <c r="C209" i="1"/>
  <c r="C195" i="1"/>
  <c r="C207" i="1"/>
  <c r="C208" i="1"/>
  <c r="C212" i="1"/>
  <c r="C210" i="1"/>
  <c r="C193" i="1"/>
  <c r="C191" i="1"/>
  <c r="C185" i="1" l="1"/>
  <c r="C184" i="1"/>
  <c r="C183" i="1"/>
  <c r="C177" i="1"/>
  <c r="C180" i="1"/>
  <c r="C179" i="1"/>
  <c r="C175" i="1"/>
  <c r="C176" i="1"/>
  <c r="C178" i="1"/>
  <c r="C169" i="1"/>
  <c r="C168" i="1"/>
  <c r="C167" i="1"/>
  <c r="C166" i="1"/>
  <c r="C164" i="1"/>
  <c r="C165" i="1"/>
  <c r="C163" i="1"/>
  <c r="C162" i="1"/>
  <c r="C161" i="1"/>
  <c r="C160" i="1"/>
  <c r="C159" i="1"/>
  <c r="C158" i="1"/>
  <c r="C155" i="1"/>
  <c r="C156" i="1"/>
  <c r="C154" i="1" l="1"/>
  <c r="C152" i="1"/>
  <c r="C151" i="1"/>
  <c r="C136" i="1" l="1"/>
  <c r="C148" i="1" l="1"/>
  <c r="C147" i="1"/>
  <c r="C142" i="1"/>
  <c r="C141" i="1"/>
  <c r="C140" i="1"/>
  <c r="C139" i="1"/>
  <c r="C138" i="1"/>
  <c r="C130" i="1" l="1"/>
  <c r="C133" i="1"/>
  <c r="C131" i="1"/>
  <c r="C132" i="1"/>
  <c r="C124" i="1"/>
  <c r="C125" i="1"/>
  <c r="C126" i="1"/>
  <c r="C127" i="1"/>
  <c r="C123" i="1"/>
  <c r="C122" i="1"/>
  <c r="C118" i="1" l="1"/>
  <c r="C117" i="1"/>
  <c r="C116" i="1"/>
  <c r="C89" i="1"/>
  <c r="C114" i="1"/>
  <c r="C101" i="1"/>
  <c r="C104" i="1"/>
  <c r="C103" i="1"/>
  <c r="C102" i="1"/>
  <c r="C109" i="1"/>
  <c r="C108" i="1"/>
  <c r="C107" i="1"/>
  <c r="C100" i="1"/>
  <c r="C99" i="1"/>
  <c r="C98" i="1"/>
  <c r="C115" i="1"/>
  <c r="C97" i="1"/>
  <c r="C96" i="1"/>
  <c r="C95" i="1"/>
  <c r="C94" i="1"/>
  <c r="C90" i="1"/>
  <c r="C106" i="1"/>
  <c r="C105" i="1"/>
  <c r="C111" i="1"/>
  <c r="C93" i="1"/>
  <c r="C92" i="1"/>
  <c r="C91" i="1"/>
  <c r="C113" i="1"/>
  <c r="C88" i="1"/>
  <c r="C87" i="1"/>
  <c r="C86" i="1"/>
  <c r="C112" i="1"/>
  <c r="C110" i="1"/>
  <c r="C85" i="1"/>
  <c r="C84" i="1"/>
  <c r="C83" i="1"/>
  <c r="C80" i="1"/>
  <c r="C75" i="1"/>
  <c r="C74" i="1"/>
  <c r="C72" i="1"/>
  <c r="C73" i="1"/>
  <c r="C71" i="1"/>
  <c r="C69" i="1"/>
  <c r="C66" i="1"/>
  <c r="C65" i="1"/>
  <c r="C60" i="1"/>
  <c r="C54" i="1"/>
  <c r="C50" i="1"/>
  <c r="C52" i="1"/>
  <c r="C51" i="1"/>
  <c r="C41" i="1"/>
  <c r="C45" i="1"/>
  <c r="C44" i="1"/>
  <c r="C40" i="1"/>
  <c r="C39" i="1"/>
  <c r="C48" i="1" l="1"/>
  <c r="C46" i="1" l="1"/>
  <c r="C38" i="1"/>
  <c r="C43" i="1"/>
  <c r="C33" i="1"/>
  <c r="C32" i="1"/>
  <c r="C31" i="1"/>
  <c r="C30" i="1"/>
  <c r="C29" i="1"/>
  <c r="C28" i="1"/>
  <c r="C25" i="1" l="1"/>
  <c r="C26" i="1"/>
  <c r="C19" i="1" l="1"/>
  <c r="C18" i="1"/>
  <c r="C22" i="1"/>
  <c r="C14" i="1"/>
  <c r="C15" i="1"/>
  <c r="C21" i="1"/>
  <c r="C20" i="1" l="1"/>
</calcChain>
</file>

<file path=xl/sharedStrings.xml><?xml version="1.0" encoding="utf-8"?>
<sst xmlns="http://schemas.openxmlformats.org/spreadsheetml/2006/main" count="1284" uniqueCount="1203">
  <si>
    <t>DGOS</t>
  </si>
  <si>
    <t>Note de commentaire</t>
  </si>
  <si>
    <t>01. Anatomocytopathologie</t>
  </si>
  <si>
    <t>A095</t>
  </si>
  <si>
    <t>Biopsie de greffon</t>
  </si>
  <si>
    <t xml:space="preserve">Examen cytopathologique ou histopathologiques en  microscopie électronique  </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</si>
  <si>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</si>
  <si>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</si>
  <si>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</si>
  <si>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</si>
  <si>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</si>
  <si>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</si>
  <si>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</si>
  <si>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</si>
  <si>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</si>
  <si>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</si>
  <si>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</si>
  <si>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</si>
  <si>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</si>
  <si>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Coût très important des réactifs</t>
  </si>
  <si>
    <t>Comprend la réanalyse des données d'une CGH déjà réalisée et la rédaction d'un nouveau compte rendu / d'un courrier si l'interprétation ne change pas. BHN 800 pour cet acte en raison du temps médical requis estimé à environ 2h en moyenne.</t>
  </si>
  <si>
    <t>03. Assistance Médicale à la Procréation</t>
  </si>
  <si>
    <t>C042</t>
  </si>
  <si>
    <t>Vitrification embryonnaire</t>
  </si>
  <si>
    <t>C044</t>
  </si>
  <si>
    <t>Dévitrification embryonnaire</t>
  </si>
  <si>
    <t>C043</t>
  </si>
  <si>
    <t>Congélation/vitrification des ovocytes</t>
  </si>
  <si>
    <t>C045</t>
  </si>
  <si>
    <t>Réchauffement des ovocytes</t>
  </si>
  <si>
    <t>C022</t>
  </si>
  <si>
    <t>Conservation annuelle des ovocytes</t>
  </si>
  <si>
    <t>C017</t>
  </si>
  <si>
    <t>Conservation annuelle de tissu germinaux (ovaire et testicule prépubère)</t>
  </si>
  <si>
    <t>04. Spermiologie</t>
  </si>
  <si>
    <t>05. Hématologie</t>
  </si>
  <si>
    <t>05-01. Cytologie</t>
  </si>
  <si>
    <t>E157</t>
  </si>
  <si>
    <t>Frottis: Immunomarquage sur lame par Ac</t>
  </si>
  <si>
    <t>E012</t>
  </si>
  <si>
    <t>E149</t>
  </si>
  <si>
    <t>Mise en évidence d'anomalies du cytosquelette du GR en cytométrie en flux</t>
  </si>
  <si>
    <t>E160</t>
  </si>
  <si>
    <t>Rapport Aγ/Gγ par CLHP en phase inverse</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</si>
  <si>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</si>
  <si>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</si>
  <si>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</si>
  <si>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</si>
  <si>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</si>
  <si>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</si>
  <si>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</si>
  <si>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</si>
  <si>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</si>
  <si>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</si>
  <si>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</si>
  <si>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</si>
  <si>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</si>
  <si>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</si>
  <si>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</si>
  <si>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</si>
  <si>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</si>
  <si>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</si>
  <si>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</si>
  <si>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</si>
  <si>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</si>
  <si>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</si>
  <si>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</si>
  <si>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</si>
  <si>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</si>
  <si>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</si>
  <si>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A120</t>
  </si>
  <si>
    <t>A121</t>
  </si>
  <si>
    <t>Une seule cotation. Numération formule, ektacytométrie, commentaire cytologique, EMA non systématique</t>
  </si>
  <si>
    <t>Une seule cotation.</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</si>
  <si>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</si>
  <si>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</si>
  <si>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</si>
  <si>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</si>
  <si>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</si>
  <si>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</si>
  <si>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</si>
  <si>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</si>
  <si>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</si>
  <si>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</si>
  <si>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</si>
  <si>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</si>
  <si>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</si>
  <si>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</si>
  <si>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</si>
  <si>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</si>
  <si>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</si>
  <si>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</si>
  <si>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</si>
  <si>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</si>
  <si>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</si>
  <si>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</si>
  <si>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</si>
  <si>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</si>
  <si>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</si>
  <si>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</si>
  <si>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</si>
  <si>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</si>
  <si>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</si>
  <si>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</si>
  <si>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</si>
  <si>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</si>
  <si>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</si>
  <si>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</si>
  <si>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06-04. Mycologie</t>
  </si>
  <si>
    <t>F028</t>
  </si>
  <si>
    <t>F029</t>
  </si>
  <si>
    <t xml:space="preserve">Recherche de pneumocystis jiroveci </t>
  </si>
  <si>
    <t xml:space="preserve">Identification poussée jusqu'à l'espèce d'un Candida albicans dans le cadre d'un examen mycologique associé à un examen bactériologique, ou d'une souche de champignon reçue d'un autre laboratoire </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</si>
  <si>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</si>
  <si>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</si>
  <si>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</si>
  <si>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</si>
  <si>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</si>
  <si>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</si>
  <si>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</si>
  <si>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</si>
  <si>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F036</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</si>
  <si>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</si>
  <si>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</si>
  <si>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</si>
  <si>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</si>
  <si>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</si>
  <si>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</si>
  <si>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</si>
  <si>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</si>
  <si>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Détection de la PLP2a (agglutination) pour recherche résistance à la méthicilline (SARM)</t>
  </si>
  <si>
    <t>07. Immunologie</t>
  </si>
  <si>
    <t>07-01-Allergie</t>
  </si>
  <si>
    <t>G160</t>
  </si>
  <si>
    <t>IgE totales lacrymales</t>
  </si>
  <si>
    <t>G161</t>
  </si>
  <si>
    <t xml:space="preserve">Profil de sensibilisation IgE spécifiques par micropuce </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</si>
  <si>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</si>
  <si>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</si>
  <si>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</si>
  <si>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</si>
  <si>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</si>
  <si>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</si>
  <si>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</si>
  <si>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</si>
  <si>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</si>
  <si>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</si>
  <si>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</si>
  <si>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</si>
  <si>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</si>
  <si>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</si>
  <si>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</si>
  <si>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</si>
  <si>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</si>
  <si>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</si>
  <si>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</si>
  <si>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</si>
  <si>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</si>
  <si>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</si>
  <si>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</si>
  <si>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</si>
  <si>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</si>
  <si>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</si>
  <si>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</si>
  <si>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</si>
  <si>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</si>
  <si>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</si>
  <si>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</si>
  <si>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</si>
  <si>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</si>
  <si>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</si>
  <si>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</si>
  <si>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</si>
  <si>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</si>
  <si>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</si>
  <si>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</si>
  <si>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</si>
  <si>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</si>
  <si>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</si>
  <si>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</si>
  <si>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</si>
  <si>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</si>
  <si>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</si>
  <si>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</si>
  <si>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</si>
  <si>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</si>
  <si>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</si>
  <si>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</si>
  <si>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</si>
  <si>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</si>
  <si>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</si>
  <si>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</si>
  <si>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</si>
  <si>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</si>
  <si>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</si>
  <si>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</si>
  <si>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</si>
  <si>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</si>
  <si>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</si>
  <si>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</si>
  <si>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</si>
  <si>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</si>
  <si>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</si>
  <si>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</si>
  <si>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</si>
  <si>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</si>
  <si>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</si>
  <si>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</si>
  <si>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</si>
  <si>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</si>
  <si>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</si>
  <si>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</si>
  <si>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</si>
  <si>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</si>
  <si>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Parasites du sang autres que hématozoaires</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</si>
  <si>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</si>
  <si>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</si>
  <si>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</si>
  <si>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</si>
  <si>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</si>
  <si>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</si>
  <si>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</si>
  <si>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</si>
  <si>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07-03-01-Bilan d'allo-immunisation</t>
  </si>
  <si>
    <t xml:space="preserve">07-03-02-Epreuves de compatibilité tissulaire (cross-match) </t>
  </si>
  <si>
    <t>07-03-02-Typages HLA</t>
  </si>
  <si>
    <t>Par spécificité, cotation maximum 4 spécificités</t>
  </si>
  <si>
    <t>G251</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</si>
  <si>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</si>
  <si>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</si>
  <si>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</si>
  <si>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</si>
  <si>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</si>
  <si>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</si>
  <si>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</si>
  <si>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</si>
  <si>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</si>
  <si>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</si>
  <si>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</si>
  <si>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</si>
  <si>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</si>
  <si>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</si>
  <si>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</si>
  <si>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</si>
  <si>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</si>
  <si>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</si>
  <si>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</si>
  <si>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</si>
  <si>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</si>
  <si>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</si>
  <si>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</si>
  <si>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</si>
  <si>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</si>
  <si>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G213</t>
  </si>
  <si>
    <t xml:space="preserve">G088 </t>
  </si>
  <si>
    <t xml:space="preserve">G089 </t>
  </si>
  <si>
    <t>G210</t>
  </si>
  <si>
    <t xml:space="preserve">G090 </t>
  </si>
  <si>
    <t>G065</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</si>
  <si>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</si>
  <si>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</si>
  <si>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</si>
  <si>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</si>
  <si>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</si>
  <si>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</si>
  <si>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</si>
  <si>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</si>
  <si>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</si>
  <si>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</si>
  <si>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</si>
  <si>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</si>
  <si>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</si>
  <si>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</si>
  <si>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</si>
  <si>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</si>
  <si>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</si>
  <si>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</si>
  <si>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</si>
  <si>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</si>
  <si>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</si>
  <si>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</si>
  <si>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</si>
  <si>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</si>
  <si>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07-06-Sérologie Parasitaire</t>
  </si>
  <si>
    <t>G110</t>
  </si>
  <si>
    <t>G111</t>
  </si>
  <si>
    <t>G114</t>
  </si>
  <si>
    <t>G115</t>
  </si>
  <si>
    <t>G116</t>
  </si>
  <si>
    <t>G117</t>
  </si>
  <si>
    <t>Toxoplasmose : avidité IgG</t>
  </si>
  <si>
    <t>G118</t>
  </si>
  <si>
    <t>G119</t>
  </si>
  <si>
    <t>G120</t>
  </si>
  <si>
    <t>G122</t>
  </si>
  <si>
    <t>G123</t>
  </si>
  <si>
    <t xml:space="preserve">Toxoplasmose : charge immunitaire </t>
  </si>
  <si>
    <t>G124</t>
  </si>
  <si>
    <t xml:space="preserve">La technique d'immunoempreinte est plus sensible et plus spécifique : </t>
  </si>
  <si>
    <t>L'avidité des IgG permet de dater l'infection toxoplasmique notamment chez les femmes enceintes avec des IgM positives au cours de la grossesse sans suivi sérologique régulier: (examen réservé à des laboratoires agréés ou spécialisés).</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</si>
  <si>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</si>
  <si>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</si>
  <si>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Toxoplasmose: Recherche d'autres marqueurs de toxoplasmose évolutive pour datation et évaluation du risque si sérologie de dépistage évoquant une infection
évolutive: IgG </t>
  </si>
  <si>
    <t xml:space="preserve"> Examen réservé à des laboratoires agréés ou spécialisés. IFI ou 2ème ELISA ou TS dilué. 2ème technique nécessaire en cas de résultats 1ère
technique limite ou non quantifiable ou si discordance entre les 2 premières techniques IgG. Importance de confirmer la spécificité des faible taux d'IgG dans toute suspiscion de toxoplasmose évolutive </t>
  </si>
  <si>
    <t xml:space="preserve">Toxoplasmose: Recherche d'autres marqueurs de toxoplasmose évolutive pour datation et évaluation du risque  si sérologie de dépistage évoquant une infection évolutive: IgM
</t>
  </si>
  <si>
    <t xml:space="preserve">Examen réservé à des laboratoires agréés ou spécialisés. ISAGA ou 2ème ELISA. Valeur des IgA et IgM pour différencier une toxoplasmose évolutive d'une séquelle sérologique (selon les recommandations du CNR de la toxoplasmose): </t>
  </si>
  <si>
    <t xml:space="preserve">Toxoplasmose: Recherche d'autres marqueurs de toxoplasmose évolutive pour datation et évaluation du risque  si sérologie de dépistage évoquant une infection évolutive: IgA
</t>
  </si>
  <si>
    <t xml:space="preserve">Examen réservé à des laboratoires agréés ou spécialisés. Valeur des IgA et IgM pour différencier une toxoplasmose évolutive d'une séquelle sérologique (selon les recommandations du CNR de la toxoplasmose): </t>
  </si>
  <si>
    <t xml:space="preserve">Toxoplasmose : dépistage chez nouveau-né d'une mère à risque toxoplasmique :  profils immunologiques comparés mère-enfant, enfant-enfant,….par enzyme-linked-immunofiltration assay (ELIFA) ou par immuno-empreinte (WB) pour un isotype  </t>
  </si>
  <si>
    <t>Maximum de trois isotypes.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</si>
  <si>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a risque toxoplasmique: suivi: sd de surveillance avec titrage des IgG et recherche de 2 autres isotypes dont obligatoirement IgM</t>
  </si>
  <si>
    <t>Cotation globale.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</si>
  <si>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à risque toxoplasmique: sd de surveillance avec titrage des IgG et recherche de 2 autres isotypes dont obligatoirement IgM</t>
  </si>
  <si>
    <t>Si reprise en parallèle du sérum précédent : cotation globale, examen réservé à des laboratoires agréés ou spécialisés. Ne peut être cumulé avec l'acte [1437]. Importance du dépistage et du suivi spécialisé des nouveaus-né à risque de toxoplasmose congénitale de par son impact sur la prise en charge thérapeutique conformément aux recommandations du CNR des tooplasmoses:</t>
  </si>
  <si>
    <t xml:space="preserve">Toxoplasmose : profils immunologiques comparés compartiment / sérum par enzyme-linked-immunofiltration assay (ELIFA) ou par immuno-empreinte (WB)    pour un isotype </t>
  </si>
  <si>
    <t>Toxoplasmose: autres liquides biologiques (humeur aqueuse, LCR…..): deux techniques décelant des Ac de 2 isotypes dont IgG</t>
  </si>
  <si>
    <t xml:space="preserve"> Trichinose : SD de confirmation par une technique IE (western blot)</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</si>
  <si>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</si>
  <si>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</si>
  <si>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</si>
  <si>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</si>
  <si>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</si>
  <si>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</si>
  <si>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</si>
  <si>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</si>
  <si>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</si>
  <si>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</si>
  <si>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</si>
  <si>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G218</t>
  </si>
  <si>
    <t>Hépatite E (VHE) : sd : IgM anti-VHE par EIA</t>
  </si>
  <si>
    <t>08-01-Identification et cultures</t>
  </si>
  <si>
    <t>H008</t>
  </si>
  <si>
    <t>Recherche non orientée par ME</t>
  </si>
  <si>
    <t>H010</t>
  </si>
  <si>
    <t>Recherche directe par EIA: tous virus
à l'exception de ceux notés à la NABM:
adenovirus (4206), arenavirus (4213), astrovirus (4218), calcivirus, herpès simplex (4229), varicelle &amp; zona (4233), grippe A &amp; B (4241), parainfluenzae (4244), respiratoire syncitial (4247), oreillons (4251), rage (4260), rougeole (4263), rotavirus (4267)</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</si>
  <si>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</si>
  <si>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</si>
  <si>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</si>
  <si>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</si>
  <si>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</si>
  <si>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</si>
  <si>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</si>
  <si>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</si>
  <si>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</si>
  <si>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</si>
  <si>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</si>
  <si>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</si>
  <si>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</si>
  <si>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</si>
  <si>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</si>
  <si>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</si>
  <si>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</si>
  <si>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</si>
  <si>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</si>
  <si>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</si>
  <si>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</si>
  <si>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</si>
  <si>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</si>
  <si>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</si>
  <si>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</si>
  <si>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</si>
  <si>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</si>
  <si>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</si>
  <si>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</si>
  <si>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</si>
  <si>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</si>
  <si>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</si>
  <si>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</si>
  <si>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</si>
  <si>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</si>
  <si>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</si>
  <si>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 xml:space="preserve">Cortisol libre (sang)
</t>
  </si>
  <si>
    <t>Analyse des métabolites urinaires du cortisol en HPLC MS/MS comprend : cortisol, cortisone, THF, allo THF, THE, alpha cortol, bêta cortol, alpha cortolone et bêta cortolone,</t>
  </si>
  <si>
    <t xml:space="preserve"> Etape enzymatique préalable incluse</t>
  </si>
  <si>
    <t>Très prescrit</t>
  </si>
  <si>
    <t>10. Enzymologie</t>
  </si>
  <si>
    <t>J002</t>
  </si>
  <si>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</si>
  <si>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</si>
  <si>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</si>
  <si>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</si>
  <si>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</si>
  <si>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</si>
  <si>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</si>
  <si>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</si>
  <si>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</si>
  <si>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</si>
  <si>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</si>
  <si>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</si>
  <si>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</si>
  <si>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</si>
  <si>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</si>
  <si>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</si>
  <si>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</si>
  <si>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</si>
  <si>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</si>
  <si>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</si>
  <si>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</si>
  <si>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</si>
  <si>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</si>
  <si>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</si>
  <si>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</si>
  <si>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</si>
  <si>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</si>
  <si>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</si>
  <si>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</si>
  <si>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</si>
  <si>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</si>
  <si>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</si>
  <si>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</si>
  <si>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</si>
  <si>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</si>
  <si>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</si>
  <si>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</si>
  <si>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</si>
  <si>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</si>
  <si>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</si>
  <si>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</si>
  <si>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</si>
  <si>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</si>
  <si>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</si>
  <si>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</si>
  <si>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</si>
  <si>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</si>
  <si>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</si>
  <si>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</si>
  <si>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</si>
  <si>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</si>
  <si>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</si>
  <si>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</si>
  <si>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J097</t>
  </si>
  <si>
    <t xml:space="preserve">Enolase érythrocytaire </t>
  </si>
  <si>
    <t>J103</t>
  </si>
  <si>
    <t>Activité TPMT (Thio-purine-méthyl transférase) érythrocytaire</t>
  </si>
  <si>
    <t>L045</t>
  </si>
  <si>
    <t>Glutathion érythrocytaire (réduit et oxydé) (sang)</t>
  </si>
  <si>
    <t>L046</t>
  </si>
  <si>
    <t>Glutathion érythrocytaire total (sang)</t>
  </si>
  <si>
    <t>J085</t>
  </si>
  <si>
    <t>J016</t>
  </si>
  <si>
    <t xml:space="preserve">Lipoprotéine lipase </t>
  </si>
  <si>
    <t>J052</t>
  </si>
  <si>
    <t xml:space="preserve">Phospholipase A2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</si>
  <si>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</si>
  <si>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</si>
  <si>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</si>
  <si>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</si>
  <si>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</si>
  <si>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</si>
  <si>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</si>
  <si>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</si>
  <si>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</si>
  <si>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</si>
  <si>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</si>
  <si>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</si>
  <si>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</si>
  <si>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</si>
  <si>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</si>
  <si>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</si>
  <si>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</si>
  <si>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</si>
  <si>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</si>
  <si>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</si>
  <si>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</si>
  <si>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</si>
  <si>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</si>
  <si>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 xml:space="preserve">K016 </t>
  </si>
  <si>
    <t xml:space="preserve">Albumine modifiée (IMA)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</si>
  <si>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</si>
  <si>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</si>
  <si>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</si>
  <si>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</si>
  <si>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</si>
  <si>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</si>
  <si>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</si>
  <si>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</si>
  <si>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</si>
  <si>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</si>
  <si>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</si>
  <si>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</si>
  <si>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</si>
  <si>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</si>
  <si>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</si>
  <si>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</si>
  <si>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</si>
  <si>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</si>
  <si>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</si>
  <si>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</si>
  <si>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</si>
  <si>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</si>
  <si>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</si>
  <si>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</si>
  <si>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</si>
  <si>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</si>
  <si>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</si>
  <si>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</si>
  <si>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</si>
  <si>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</si>
  <si>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</si>
  <si>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</si>
  <si>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</si>
  <si>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</si>
  <si>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</si>
  <si>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</si>
  <si>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</si>
  <si>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</si>
  <si>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</si>
  <si>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</si>
  <si>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</si>
  <si>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</si>
  <si>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</si>
  <si>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</si>
  <si>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</si>
  <si>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</si>
  <si>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</si>
  <si>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</si>
  <si>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</si>
  <si>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</si>
  <si>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</si>
  <si>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</si>
  <si>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</si>
  <si>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</si>
  <si>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</si>
  <si>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</si>
  <si>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</si>
  <si>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</si>
  <si>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</si>
  <si>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</si>
  <si>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</si>
  <si>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</si>
  <si>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</si>
  <si>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</si>
  <si>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</si>
  <si>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</si>
  <si>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</si>
  <si>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</si>
  <si>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</si>
  <si>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</si>
  <si>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</si>
  <si>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K092 </t>
  </si>
  <si>
    <t xml:space="preserve">Vitamine C (acide ascorbique) </t>
  </si>
  <si>
    <t xml:space="preserve">K093 </t>
  </si>
  <si>
    <t xml:space="preserve">Vitamine C oxydée/réduite (acide ascorbique, déhydroascorbique) </t>
  </si>
  <si>
    <t>K174</t>
  </si>
  <si>
    <t>Vitamine C leucocytaire</t>
  </si>
  <si>
    <t xml:space="preserve">K094 </t>
  </si>
  <si>
    <t xml:space="preserve">Vitamine K1 (phylloquinone) </t>
  </si>
  <si>
    <t>L042</t>
  </si>
  <si>
    <t xml:space="preserve">Bêta carotène </t>
  </si>
  <si>
    <t>K192</t>
  </si>
  <si>
    <t>Ostéopontine plasmatique (dosage)</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</si>
  <si>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</si>
  <si>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</si>
  <si>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</si>
  <si>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</si>
  <si>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</si>
  <si>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</si>
  <si>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</si>
  <si>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</si>
  <si>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</si>
  <si>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</si>
  <si>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</si>
  <si>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</si>
  <si>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</si>
  <si>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</si>
  <si>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</si>
  <si>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</si>
  <si>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</si>
  <si>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</si>
  <si>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</si>
  <si>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</si>
  <si>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</si>
  <si>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</si>
  <si>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Reco HAS (cf. chirurgie bariatrique, phénylcétonurie)</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</si>
  <si>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</si>
  <si>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</si>
  <si>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</si>
  <si>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</si>
  <si>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</si>
  <si>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</si>
  <si>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</si>
  <si>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</si>
  <si>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</si>
  <si>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</si>
  <si>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</si>
  <si>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</si>
  <si>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</si>
  <si>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</si>
  <si>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</si>
  <si>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</si>
  <si>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</si>
  <si>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</si>
  <si>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</si>
  <si>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</si>
  <si>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</si>
  <si>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L020</t>
  </si>
  <si>
    <t>LDL oxydés (sang)</t>
  </si>
  <si>
    <t>L028</t>
  </si>
  <si>
    <t>Acides gras libres T0 à T16 (sang)</t>
  </si>
  <si>
    <t>L029</t>
  </si>
  <si>
    <t xml:space="preserve">Acides gras non estérifiés </t>
  </si>
  <si>
    <t>L034</t>
  </si>
  <si>
    <t>Apolipoprotéine E (phénotype)</t>
  </si>
  <si>
    <t>L044</t>
  </si>
  <si>
    <t>Chylomicrons (sang)</t>
  </si>
  <si>
    <t>L049</t>
  </si>
  <si>
    <t>Rétinoïques  (sang)</t>
  </si>
  <si>
    <t>L064</t>
  </si>
  <si>
    <t xml:space="preserve">Ammonium </t>
  </si>
  <si>
    <t>L087</t>
  </si>
  <si>
    <t>L099</t>
  </si>
  <si>
    <t xml:space="preserve">Test de perméabilité intestinale (TPI) au mannitol       </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</si>
  <si>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</si>
  <si>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</si>
  <si>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</si>
  <si>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</si>
  <si>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</si>
  <si>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</si>
  <si>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</si>
  <si>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</si>
  <si>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</si>
  <si>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L146</t>
  </si>
  <si>
    <t>Apolipoprotéine  E (dosage)</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</si>
  <si>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</si>
  <si>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</si>
  <si>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</si>
  <si>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</si>
  <si>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</si>
  <si>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</si>
  <si>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</si>
  <si>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</si>
  <si>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</si>
  <si>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</si>
  <si>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</si>
  <si>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</si>
  <si>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</si>
  <si>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</si>
  <si>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</si>
  <si>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</si>
  <si>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</si>
  <si>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</si>
  <si>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</si>
  <si>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</si>
  <si>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</si>
  <si>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</si>
  <si>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</si>
  <si>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</si>
  <si>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</si>
  <si>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</si>
  <si>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</si>
  <si>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</si>
  <si>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</si>
  <si>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</si>
  <si>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</si>
  <si>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</si>
  <si>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</si>
  <si>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</si>
  <si>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</si>
  <si>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</si>
  <si>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</si>
  <si>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</si>
  <si>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</si>
  <si>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</si>
  <si>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</si>
  <si>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</si>
  <si>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</si>
  <si>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</si>
  <si>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</si>
  <si>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</si>
  <si>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</si>
  <si>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</si>
  <si>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</si>
  <si>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</si>
  <si>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</si>
  <si>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</si>
  <si>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</si>
  <si>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</si>
  <si>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</si>
  <si>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</si>
  <si>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</si>
  <si>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</si>
  <si>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</si>
  <si>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</si>
  <si>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</si>
  <si>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</si>
  <si>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</si>
  <si>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</si>
  <si>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</si>
  <si>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M102</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</si>
  <si>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</si>
  <si>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</si>
  <si>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</si>
  <si>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</si>
  <si>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</si>
  <si>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</si>
  <si>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</si>
  <si>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</si>
  <si>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</si>
  <si>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</si>
  <si>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</si>
  <si>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</si>
  <si>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</si>
  <si>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</si>
  <si>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</si>
  <si>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</si>
  <si>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</si>
  <si>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</si>
  <si>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</si>
  <si>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</si>
  <si>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</si>
  <si>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</si>
  <si>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</si>
  <si>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</si>
  <si>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</si>
  <si>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</si>
  <si>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</si>
  <si>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</si>
  <si>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</si>
  <si>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</si>
  <si>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Non cumulable avec acte [M116]</t>
  </si>
  <si>
    <t>Non cumulable avec acte [M117]</t>
  </si>
  <si>
    <t>N133</t>
  </si>
  <si>
    <t>N134</t>
  </si>
  <si>
    <t>N135</t>
  </si>
  <si>
    <t>N138</t>
  </si>
  <si>
    <t>N139</t>
  </si>
  <si>
    <t>N140</t>
  </si>
  <si>
    <t>N141</t>
  </si>
  <si>
    <t>N142</t>
  </si>
  <si>
    <t>N143</t>
  </si>
  <si>
    <t>N149</t>
  </si>
  <si>
    <t xml:space="preserve">Herpès virus humain 6:  typage (détermination de variant A ou B)
</t>
  </si>
  <si>
    <t>N037</t>
  </si>
  <si>
    <t>N195</t>
  </si>
  <si>
    <t>N196</t>
  </si>
  <si>
    <t>N144</t>
  </si>
  <si>
    <t>Détection protéine 14.3.3 dans LCR par western blot</t>
  </si>
  <si>
    <t>N145</t>
  </si>
  <si>
    <t>détection protéine PRPres dans biopsie cérébrale ou amygdale par Western blot</t>
  </si>
  <si>
    <t>14. Tests d'amplification génique et d'hybridation moléculaire (hors diagnostic prénatal)</t>
  </si>
  <si>
    <t>14-03-01-Génétique constitutionnelle postnatale</t>
  </si>
  <si>
    <t>N407</t>
  </si>
  <si>
    <t>N417</t>
  </si>
  <si>
    <t>N400</t>
  </si>
  <si>
    <t>N404</t>
  </si>
  <si>
    <t>N409</t>
  </si>
  <si>
    <t>N420</t>
  </si>
  <si>
    <t>N501</t>
  </si>
  <si>
    <t>N503</t>
  </si>
  <si>
    <t>N504</t>
  </si>
  <si>
    <t>N507</t>
  </si>
  <si>
    <t>N508</t>
  </si>
  <si>
    <t>15. Diagnostic prénatal</t>
  </si>
  <si>
    <t>Recherche ou quantification de la mutation  JAK2_V617F par PCR</t>
  </si>
  <si>
    <t xml:space="preserve">Recherche ou quantification du transcrit de fusion BCR-ABL1 par RT-PCR  </t>
  </si>
  <si>
    <t>Fusion des actes [N404], [N405] et [N406]</t>
  </si>
  <si>
    <t>Fusion des actes [N400], [N401], [N402] et [N403]</t>
  </si>
  <si>
    <t>Fusion des actes [N409], [N410] et [N413]</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</si>
  <si>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</si>
  <si>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</si>
  <si>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</si>
  <si>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</si>
  <si>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</si>
  <si>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</si>
  <si>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</si>
  <si>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</si>
  <si>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</si>
  <si>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</si>
  <si>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</si>
  <si>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</si>
  <si>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</si>
  <si>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</si>
  <si>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</si>
  <si>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</si>
  <si>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</si>
  <si>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</si>
  <si>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</si>
  <si>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</si>
  <si>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</si>
  <si>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</si>
  <si>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</si>
  <si>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</si>
  <si>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</si>
  <si>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</si>
  <si>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</si>
  <si>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Neurotransmetteurs (LCR)</t>
  </si>
  <si>
    <t>P055</t>
  </si>
  <si>
    <t>Profil des oligosaccharides (liquides biologiques)</t>
  </si>
  <si>
    <t>P056</t>
  </si>
  <si>
    <t>Analyse quantitative et qualitative des glycosaminoglycanes (liquides biologiques)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</si>
  <si>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</si>
  <si>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</si>
  <si>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</si>
  <si>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</si>
  <si>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</si>
  <si>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</si>
  <si>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</si>
  <si>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</si>
  <si>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</si>
  <si>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</si>
  <si>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</si>
  <si>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</si>
  <si>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</si>
  <si>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</si>
  <si>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</si>
  <si>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</si>
  <si>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</si>
  <si>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</si>
  <si>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</si>
  <si>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</si>
  <si>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</si>
  <si>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</si>
  <si>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</si>
  <si>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</si>
  <si>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</si>
  <si>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</si>
  <si>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</si>
  <si>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</si>
  <si>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</si>
  <si>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</si>
  <si>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</si>
  <si>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</si>
  <si>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</si>
  <si>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</si>
  <si>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</si>
  <si>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</si>
  <si>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</si>
  <si>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</si>
  <si>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</si>
  <si>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</si>
  <si>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</si>
  <si>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</si>
  <si>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</si>
  <si>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</si>
  <si>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</si>
  <si>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</si>
  <si>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</si>
  <si>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</si>
  <si>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</si>
  <si>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</si>
  <si>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</si>
  <si>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L124</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</si>
  <si>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</si>
  <si>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</si>
  <si>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</si>
  <si>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</si>
  <si>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</si>
  <si>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</si>
  <si>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</si>
  <si>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</si>
  <si>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</si>
  <si>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</si>
  <si>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</si>
  <si>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</si>
  <si>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</si>
  <si>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</si>
  <si>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</si>
  <si>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L190</t>
  </si>
  <si>
    <t xml:space="preserve">En attente d'une modification potentielle du libellé de l'acte NABM [2001] prenant en compte les autres liquides biologiques que le sang. </t>
  </si>
  <si>
    <t>Dosage du cholestérol LDL (C-LDL) (liquides biologiques autres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</si>
  <si>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</si>
  <si>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</si>
  <si>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</si>
  <si>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</si>
  <si>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</si>
  <si>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</si>
  <si>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</si>
  <si>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</si>
  <si>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</si>
  <si>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</si>
  <si>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</si>
  <si>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</si>
  <si>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</si>
  <si>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</si>
  <si>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</si>
  <si>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</si>
  <si>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</si>
  <si>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</si>
  <si>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</si>
  <si>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</si>
  <si>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</si>
  <si>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</si>
  <si>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</si>
  <si>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</si>
  <si>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</si>
  <si>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</si>
  <si>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</si>
  <si>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</si>
  <si>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</si>
  <si>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</si>
  <si>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</si>
  <si>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</si>
  <si>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</si>
  <si>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</si>
  <si>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</si>
  <si>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</si>
  <si>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</si>
  <si>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</si>
  <si>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</si>
  <si>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</si>
  <si>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</si>
  <si>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</si>
  <si>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</si>
  <si>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</si>
  <si>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</si>
  <si>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</si>
  <si>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</si>
  <si>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</si>
  <si>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</si>
  <si>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</si>
  <si>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</si>
  <si>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</si>
  <si>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</si>
  <si>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</si>
  <si>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</si>
  <si>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</si>
  <si>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</si>
  <si>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</si>
  <si>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</si>
  <si>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</si>
  <si>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</si>
  <si>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</si>
  <si>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</si>
  <si>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</si>
  <si>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</si>
  <si>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</si>
  <si>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</si>
  <si>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</si>
  <si>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</si>
  <si>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</si>
  <si>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</si>
  <si>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</si>
  <si>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</si>
  <si>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</si>
  <si>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</si>
  <si>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</si>
  <si>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</si>
  <si>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</si>
  <si>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</si>
  <si>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</si>
  <si>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</si>
  <si>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</si>
  <si>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</si>
  <si>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</si>
  <si>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</si>
  <si>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</si>
  <si>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</si>
  <si>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</si>
  <si>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</si>
  <si>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</si>
  <si>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</si>
  <si>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</si>
  <si>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</si>
  <si>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</si>
  <si>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</si>
  <si>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</si>
  <si>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</si>
  <si>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</si>
  <si>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</si>
  <si>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</si>
  <si>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</si>
  <si>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</si>
  <si>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</si>
  <si>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</si>
  <si>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</si>
  <si>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</si>
  <si>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</si>
  <si>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</si>
  <si>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</si>
  <si>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</si>
  <si>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</si>
  <si>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</si>
  <si>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</si>
  <si>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</si>
  <si>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</si>
  <si>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</si>
  <si>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</si>
  <si>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</si>
  <si>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</si>
  <si>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</si>
  <si>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</si>
  <si>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</si>
  <si>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</si>
  <si>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</si>
  <si>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</si>
  <si>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</si>
  <si>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</si>
  <si>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</si>
  <si>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</si>
  <si>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</si>
  <si>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</si>
  <si>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</si>
  <si>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</si>
  <si>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</si>
  <si>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</si>
  <si>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</si>
  <si>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</si>
  <si>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E034</t>
  </si>
  <si>
    <t>Dosage de l'Hémoglobine S (Dosage HbS)</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</si>
  <si>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</si>
  <si>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</si>
  <si>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</si>
  <si>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</si>
  <si>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G176</t>
  </si>
  <si>
    <t>G174</t>
  </si>
  <si>
    <t>Acte permettant de recentrer les actes NABM [1180] et [1181]</t>
  </si>
  <si>
    <t>une seule cotation par an et par patiente. Remplace "Cryoconservation d'ovocyte"</t>
  </si>
  <si>
    <t>Une cotation par ponction. Remplace "vitrification ovocytaire"</t>
  </si>
  <si>
    <t>Une seule cotation. Remplace "dévitrification ovocytaire"</t>
  </si>
  <si>
    <t>Une seule cotation par an et par patient(e). Remplace Cryoconservation de tissu germinaux (ovaire et testicule prépubère)</t>
  </si>
  <si>
    <t xml:space="preserve"> Une cotation par cycle</t>
  </si>
  <si>
    <t>Une cotation par cycle, quelque soit le nombre d'embryon</t>
  </si>
  <si>
    <t xml:space="preserve">Réinterprétation d'une puce à ADN  </t>
  </si>
  <si>
    <t>14-03-02-Génétique somatique des cancers</t>
  </si>
  <si>
    <t>Western blot avec 1 Ac</t>
  </si>
  <si>
    <t>L109</t>
  </si>
  <si>
    <t xml:space="preserve">En attente d'une modification potentielle du libellé de l'acte NABM [0590] prenant en compte les autres liquides biologiques que le sang. </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</si>
  <si>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</si>
  <si>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</si>
  <si>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</si>
  <si>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</si>
  <si>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</si>
  <si>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</si>
  <si>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</si>
  <si>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</si>
  <si>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</si>
  <si>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</si>
  <si>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</si>
  <si>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</si>
  <si>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</si>
  <si>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</si>
  <si>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</si>
  <si>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</si>
  <si>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</si>
  <si>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M118</t>
  </si>
  <si>
    <t>M119</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</si>
  <si>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</si>
  <si>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</si>
  <si>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</si>
  <si>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</si>
  <si>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</si>
  <si>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</si>
  <si>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</si>
  <si>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l’activité de la dihydropyridine deshydrogenase par une méthode chromatographique pour ajustement d’un traitement par fluoropyrimidines (ex : 5-fluorouracile)</t>
  </si>
  <si>
    <t>Génotypage de la dihydropyrimidine deshydrogénase (DPYD) pour ajustement de la dose d'un traitement  par fluoropyrimidines (ex : 5-fluorouracile)</t>
  </si>
  <si>
    <t>Dosage  de deux médicaments immunosuppresseurs prélevés simultanément (ciclosporine, acide mycophénolique, tacrolimus, sirolimus, évérolimus,…) par une méthode chromatographique dans le sang</t>
  </si>
  <si>
    <t>Recherche de la mutation BRAF V600 par technique moléculaire</t>
  </si>
  <si>
    <t xml:space="preserve"> Non cumulable avec [N507]</t>
  </si>
  <si>
    <t>Recherche de clonalité B par locus</t>
  </si>
  <si>
    <t>Recherche de clonalité T par locus</t>
  </si>
  <si>
    <t>Identification d’anomalies structurelles des syndromes lymphoprolifératifs et lymphomes non hodgkiniens par locus (forfait 2 à 5 anomalies de structure (gènes de fusion)) (par ex BCL1-IgH ou BCL2-IgH  (forfaitisé avec les SLP et LNH)</t>
  </si>
  <si>
    <t>N005</t>
  </si>
  <si>
    <t>N006</t>
  </si>
  <si>
    <t>Sélection et préparation d'un échantillon tissulaire fixé et inclus en paraffine pour analyse de génétique somatique des cancers</t>
  </si>
  <si>
    <t>Sélection et préparation d'un échantillon tissulaire congelé pour analyse de génétique somatique des cancers</t>
  </si>
  <si>
    <t>Séquençage d'une cible d'immunogénétique (Ig/TCR) lors du diagnsotic d'une leucémie aigue lymphoblastique  ou d'un syndrome lymphoprolifératif</t>
  </si>
  <si>
    <t>Forfait mutationnel cancer colorectal métastatique (KRAS/NRAS) 6 exons.</t>
  </si>
  <si>
    <t>Forfait mutationnel adénocarcinome du poumon métastatique (EGFR/KRAS)</t>
  </si>
  <si>
    <t>N523</t>
  </si>
  <si>
    <t>N524</t>
  </si>
  <si>
    <t>N525</t>
  </si>
  <si>
    <t>Forfait mutationnel mélanome (BRAF V600/NRAS)</t>
  </si>
  <si>
    <t>K176</t>
  </si>
  <si>
    <t>Carnitine</t>
  </si>
  <si>
    <t>L054</t>
  </si>
  <si>
    <t>Malonaldéhyde (sang)</t>
  </si>
  <si>
    <t>L097</t>
  </si>
  <si>
    <t>Inuline (Clairance)</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</si>
  <si>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</si>
  <si>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</si>
  <si>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</si>
  <si>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</si>
  <si>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</si>
  <si>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</si>
  <si>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</si>
  <si>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</si>
  <si>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</si>
  <si>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</si>
  <si>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</si>
  <si>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</si>
  <si>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</si>
  <si>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</si>
  <si>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</si>
  <si>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</si>
  <si>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</si>
  <si>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</si>
  <si>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</si>
  <si>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</si>
  <si>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</si>
  <si>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</si>
  <si>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</si>
  <si>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</si>
  <si>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</si>
  <si>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</si>
  <si>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</si>
  <si>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</si>
  <si>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</si>
  <si>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</si>
  <si>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</si>
  <si>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</si>
  <si>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</si>
  <si>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</si>
  <si>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</si>
  <si>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</si>
  <si>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</si>
  <si>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</si>
  <si>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</si>
  <si>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</si>
  <si>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</si>
  <si>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</si>
  <si>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</si>
  <si>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</si>
  <si>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</si>
  <si>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</si>
  <si>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</si>
  <si>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</si>
  <si>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</si>
  <si>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L178</t>
  </si>
  <si>
    <t>Oxalate</t>
  </si>
  <si>
    <t>L177</t>
  </si>
  <si>
    <t>Pré-béta-HDL</t>
  </si>
  <si>
    <t>L125</t>
  </si>
  <si>
    <t>Osmolalité (tous liquides biologiques)</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</si>
  <si>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</si>
  <si>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</si>
  <si>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</si>
  <si>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</si>
  <si>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</si>
  <si>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</si>
  <si>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</si>
  <si>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</si>
  <si>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</si>
  <si>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</si>
  <si>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</si>
  <si>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</si>
  <si>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</si>
  <si>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</si>
  <si>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</si>
  <si>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Ag soluble Pneumocoque par Test immunochromatographique</t>
  </si>
  <si>
    <t>G128</t>
  </si>
  <si>
    <t>Avidité IgG  (tous virus)</t>
  </si>
  <si>
    <t>G132</t>
  </si>
  <si>
    <t>Herpes 8 IgG IF latence</t>
  </si>
  <si>
    <t>G133</t>
  </si>
  <si>
    <t>Herpes 8 IgG IF2 lytique</t>
  </si>
  <si>
    <t>G136</t>
  </si>
  <si>
    <t>HIV différenciation M1/2-0</t>
  </si>
  <si>
    <t>H006</t>
  </si>
  <si>
    <t>VIH antivirogramme</t>
  </si>
  <si>
    <t>H007</t>
  </si>
  <si>
    <t>Antivirogramme herpèsvirus</t>
  </si>
  <si>
    <t>Identification d’espèce bactérienne par détermination de séquence de l’ARN16 S ou autre gène (séquençage sur les deux brins)</t>
  </si>
  <si>
    <t>Dosage d'un antibactérien non nomément inscrit par une méthode chromatographique dans un liquide biologique</t>
  </si>
  <si>
    <t>En cas de génome infectieux, hors actes inscrits à la NABM</t>
  </si>
  <si>
    <t>Indication: hors greffe. Prescriptions principalement pour évènements post-transfusionnels (en hospitalisation ou HPDD, par CHU, hôpitaux généraux, voire établissements privés)</t>
  </si>
  <si>
    <r>
      <t>Phosphatases alcalines isoenzymes (électrophorèse)</t>
    </r>
    <r>
      <rPr>
        <sz val="10"/>
        <rFont val="Calibri"/>
        <family val="2"/>
        <scheme val="minor"/>
      </rPr>
      <t xml:space="preserve"> (sang)</t>
    </r>
  </si>
  <si>
    <t>Non cumulable avec [N525]</t>
  </si>
  <si>
    <t>Libellé  de l'acte de la liste complémentaire</t>
  </si>
  <si>
    <t>Non cumulable avec  [N501]</t>
  </si>
  <si>
    <t xml:space="preserve">Par 1 coloration,  maximum 2 cotations. Dans le cas d'un examen mycologique d'un LBA, sur demande ou après accord avec le clinicien, le biologiste peut effectuer la recherche de pneumocystis jiroveci. Importance clinique du dépistage de Pneumocystis à l'examen direct : </t>
  </si>
  <si>
    <t>Acte devant être encadré pour sa prescription et les étapes pré et post analytiques</t>
  </si>
  <si>
    <t>Acte devant être encadré pour sa prescription et les étapes pré et post analytiques. Par condition</t>
  </si>
  <si>
    <t xml:space="preserve"> Maximum de deux isotypes</t>
  </si>
  <si>
    <t>Par antiviral testé vis-à-vis d'un virus de la famille des Herpesviridae</t>
  </si>
  <si>
    <t>Dosage par colonne filtration</t>
  </si>
  <si>
    <t>Prélèvement EDTA, 4°C, traitement immédiat. Une seule cotation. Comprend: culot globulaire -80°C, dilution 1/2 NaCl 0,9%,  numération GR, réaction enzymatique 1H à 37°C, CLHP gamme étalonnage 5 points incluse.</t>
  </si>
  <si>
    <t>Comprend les 2 mesures d'activité de la LipoProtéine Lipase (LPL) et de la Lipase Hépatique (HL). Spécialisé</t>
  </si>
  <si>
    <t>Pas d'EEQ. Technique actuelle ICPMS .Intérêt dans interventions thyroïde.</t>
  </si>
  <si>
    <t>Validation d'un examen fondé sur une double PCR spécifique qualitative en temps réel</t>
  </si>
  <si>
    <t xml:space="preserve"> Inclut le compte rendu signé par un anatomocytopathologiste</t>
  </si>
  <si>
    <t>Par cible</t>
  </si>
  <si>
    <t>De C22 à C26 minimum</t>
  </si>
  <si>
    <t>Par technique séparative</t>
  </si>
  <si>
    <t>Inclut la quantification des glycosaminoglycanes totaux et analyse qualitative des 4 espèces majoritaires des mucopolysaccharides</t>
  </si>
  <si>
    <t>Valorisation maximale</t>
  </si>
  <si>
    <t>Indication : suivi des adénocarcinomes du poumon métastatiques traités par inhibiteurs de tyrosine kinase : détection de la mutation activatrice connue et de résistance p.T790M</t>
  </si>
  <si>
    <t>Séquençage EGFR : 2 exons</t>
  </si>
  <si>
    <t>Séquençage EGFR : 4 exons</t>
  </si>
  <si>
    <t>Forfait mutationnel GIST (KIT/PDGFRA)</t>
  </si>
  <si>
    <t>Exons 11, 13 et 17 du gène KIT. Indication : mélanome acrolentigineux et mélanome de Dubreuillh ; Cumulable avec [N525]</t>
  </si>
  <si>
    <t>Séquençage KIT : 3 exons</t>
  </si>
  <si>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</si>
  <si>
    <r>
      <t>Activité LCAT (lécithine cholestérol acyl transférase)</t>
    </r>
    <r>
      <rPr>
        <sz val="8"/>
        <rFont val="Arial Narrow"/>
        <family val="2"/>
      </rPr>
      <t xml:space="preserve"> </t>
    </r>
  </si>
  <si>
    <t>Magnésium (liquides biologiques autres que sang et urine)</t>
  </si>
  <si>
    <t>En attente d'une modification potentielle du libellé de l'acte NABM [2012] prenant en compte les autres liquides biologiques que l'urine ou du libellé de l'acte NABM [0584] prenant en compte les autres liquides biologiques que le sang.</t>
  </si>
  <si>
    <t>En attente de l'intégration potentielle au sein de l'acte NABM [1118]</t>
  </si>
  <si>
    <t>Spécialisé. En attente d'une modification potentielle du libellé de l'acte NABM [7423] prenant en compte les autres liquides biologiques que le sang.</t>
  </si>
  <si>
    <t xml:space="preserve">En attente d'une modification potentielle du libellé de l'acte NABM [1805] prenant en compte les autres liquides biologiques que le sang. </t>
  </si>
  <si>
    <t xml:space="preserve">En attente d'une modification potentielle du libellé de l'acte NABM [0822] prenant en compte les autres liquides biologiques que le sang. </t>
  </si>
  <si>
    <t xml:space="preserve">En attente d'une modification potentielle du libellé de l'acte NABM [0812] prenant en compte les autres liquides biologiques que le sang. </t>
  </si>
  <si>
    <t>Modifications</t>
  </si>
  <si>
    <t>Supprimé suite aux résultats de l'évaluation par la HAS</t>
  </si>
  <si>
    <t>Supprimé suite aux échanges avec les sociétés savantes</t>
  </si>
  <si>
    <t>Intitulé</t>
  </si>
  <si>
    <t>Détection antigénique de la PLP2a  pour recherche résistance à la méthicilline des staphylocoques</t>
  </si>
  <si>
    <t>Code acte liste complémentaire V2018</t>
  </si>
  <si>
    <t>Libellé  de l'acte de la liste complémentaire 2019</t>
  </si>
  <si>
    <t>Valorisation maximale 2019</t>
  </si>
  <si>
    <t>Note de commentaire 2019</t>
  </si>
  <si>
    <t>Supprimé suite à l'avis de la HAS</t>
  </si>
  <si>
    <t>Supprimé suite aux échanges avec les sociétés savantes (pris en charge dans le droit commun)</t>
  </si>
  <si>
    <t>Version 2019</t>
  </si>
  <si>
    <t>modification de la valorisation  et suppression suite aux échanges avec les sociétés savantes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</si>
</sst>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i/>
      <sz val="8"/>
      <name val="Arial Narrow"/>
      <family val="2"/>
    </font>
    <font>
      <sz val="8"/>
      <color rgb="FF00B05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8"/>
      <name val="Arial Narrow"/>
      <family val="2"/>
    </font>
    <font>
      <sz val="11"/>
      <color rgb="FFFF0000"/>
      <name val="Calibri"/>
      <family val="2"/>
      <scheme val="minor"/>
    </font>
    <font>
      <sz val="10"/>
      <color rgb="FFFF0000"/>
      <name val="Calibri"/>
      <family val="2"/>
      <scheme val="minor"/>
    </font>
  </fonts>
  <fills count="9">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rgb="FFC00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86">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0" fillId="0" borderId="9" xfId="0" applyBorder="1"/>
    <xf numFmtId="0" fontId="2" fillId="2" borderId="2" xfId="2" applyBorder="1" applyAlignment="1">
      <alignment vertical="center" wrapText="1"/>
    </xf>
    <xf numFmtId="0" fontId="2" fillId="2" borderId="2" xfId="2" applyBorder="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3" fillId="0" borderId="10" xfId="0" applyFont="1" applyFill="1" applyBorder="1" applyAlignment="1">
      <alignment horizontal="center" vertical="center" wrapText="1"/>
    </xf>
    <xf numFmtId="0" fontId="1" fillId="3" borderId="6" xfId="3" applyBorder="1" applyAlignment="1">
      <alignment vertical="center" wrapText="1"/>
    </xf>
    <xf numFmtId="0" fontId="3" fillId="0" borderId="12" xfId="0" applyFont="1" applyBorder="1" applyAlignment="1">
      <alignment horizontal="center"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0" fontId="1" fillId="4" borderId="5" xfId="4" applyFont="1" applyBorder="1" applyAlignment="1">
      <alignment vertical="center" wrapText="1"/>
    </xf>
    <xf numFmtId="0" fontId="0" fillId="0" borderId="10" xfId="0" applyBorder="1"/>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3"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2" fillId="2" borderId="3" xfId="2" applyBorder="1" applyAlignment="1">
      <alignment vertical="center" wrapText="1"/>
    </xf>
    <xf numFmtId="0" fontId="0" fillId="0" borderId="9" xfId="0" applyBorder="1" applyAlignment="1">
      <alignment horizontal="center" vertical="center" wrapText="1"/>
    </xf>
    <xf numFmtId="0" fontId="12"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2" fillId="2" borderId="2" xfId="2" applyBorder="1" applyAlignment="1">
      <alignment horizontal="center" vertical="center"/>
    </xf>
    <xf numFmtId="0" fontId="2" fillId="5" borderId="7" xfId="2" applyFill="1" applyBorder="1" applyAlignment="1">
      <alignment vertical="center" wrapText="1"/>
    </xf>
    <xf numFmtId="0" fontId="2" fillId="6" borderId="7" xfId="2" applyFill="1" applyBorder="1" applyAlignment="1">
      <alignment vertical="center" wrapText="1"/>
    </xf>
    <xf numFmtId="0" fontId="2" fillId="7" borderId="7" xfId="2" applyFill="1" applyBorder="1" applyAlignment="1">
      <alignmen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6" xfId="0" applyBorder="1"/>
    <xf numFmtId="0" fontId="11" fillId="0" borderId="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44" fontId="3" fillId="0" borderId="9" xfId="1" applyFont="1" applyFill="1" applyBorder="1" applyAlignment="1">
      <alignment horizontal="center" vertical="center"/>
    </xf>
    <xf numFmtId="44" fontId="3" fillId="0" borderId="8" xfId="1" applyFont="1" applyFill="1" applyBorder="1" applyAlignment="1">
      <alignment horizontal="center" vertical="center"/>
    </xf>
    <xf numFmtId="44" fontId="3" fillId="0" borderId="8" xfId="1" applyFont="1" applyFill="1" applyBorder="1" applyAlignment="1">
      <alignment horizontal="center" vertical="center" wrapText="1"/>
    </xf>
    <xf numFmtId="0" fontId="0" fillId="0" borderId="8" xfId="0" applyFill="1" applyBorder="1" applyAlignment="1">
      <alignment horizontal="center" vertical="center"/>
    </xf>
    <xf numFmtId="0" fontId="3" fillId="0" borderId="11" xfId="0" applyFont="1" applyFill="1" applyBorder="1" applyAlignment="1">
      <alignment horizontal="center" vertical="center" wrapText="1"/>
    </xf>
    <xf numFmtId="0" fontId="0" fillId="0" borderId="10" xfId="0" applyFill="1" applyBorder="1"/>
    <xf numFmtId="0" fontId="0" fillId="0" borderId="0" xfId="0" applyFill="1"/>
    <xf numFmtId="0" fontId="2" fillId="6" borderId="3" xfId="2" applyFill="1" applyBorder="1" applyAlignment="1">
      <alignment vertical="center" wrapText="1"/>
    </xf>
    <xf numFmtId="44" fontId="11" fillId="0" borderId="9" xfId="1"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44" fontId="11" fillId="0" borderId="9" xfId="1" applyFont="1" applyFill="1" applyBorder="1" applyAlignment="1">
      <alignment horizontal="center" vertical="center" wrapText="1"/>
    </xf>
    <xf numFmtId="0" fontId="2" fillId="8" borderId="9" xfId="2" applyNumberFormat="1" applyFill="1" applyBorder="1" applyAlignment="1">
      <alignment horizontal="center" vertical="center" wrapText="1"/>
    </xf>
    <xf numFmtId="0" fontId="15" fillId="0" borderId="0" xfId="0" applyFont="1" applyBorder="1" applyAlignment="1">
      <alignment horizontal="center" vertical="center" wrapText="1"/>
    </xf>
    <xf numFmtId="0" fontId="14" fillId="0" borderId="9" xfId="0" applyFont="1" applyBorder="1"/>
    <xf numFmtId="44" fontId="3" fillId="0" borderId="9" xfId="1" applyNumberFormat="1" applyFont="1" applyBorder="1" applyAlignment="1">
      <alignment horizontal="center" vertical="center" wrapText="1"/>
    </xf>
    <xf numFmtId="44" fontId="3" fillId="0" borderId="9" xfId="1" applyNumberFormat="1" applyFont="1" applyFill="1" applyBorder="1" applyAlignment="1">
      <alignment horizontal="center" vertical="center" wrapText="1"/>
    </xf>
    <xf numFmtId="44" fontId="11" fillId="0" borderId="9" xfId="1" applyNumberFormat="1" applyFont="1" applyBorder="1" applyAlignment="1">
      <alignment horizontal="center" vertical="center" wrapText="1"/>
    </xf>
    <xf numFmtId="0" fontId="14" fillId="0" borderId="10" xfId="0" applyFont="1" applyBorder="1"/>
    <xf numFmtId="0" fontId="12" fillId="0" borderId="10" xfId="0" applyFont="1" applyBorder="1" applyAlignment="1">
      <alignment horizontal="center" vertical="center" wrapText="1"/>
    </xf>
    <xf numFmtId="44" fontId="15" fillId="0" borderId="9" xfId="1" applyFont="1" applyFill="1" applyBorder="1" applyAlignment="1">
      <alignment horizontal="center" vertical="center" wrapText="1"/>
    </xf>
  </cellXfs>
  <cellStyles count="5">
    <cellStyle name="40 % - Accent3" xfId="3" builtinId="39"/>
    <cellStyle name="60 % - Accent3" xfId="4" builtinId="40"/>
    <cellStyle name="Accent3" xfId="2" builtinId="37"/>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2614083</xdr:colOff>
      <xdr:row>0</xdr:row>
      <xdr:rowOff>52917</xdr:rowOff>
    </xdr:from>
    <xdr:to>
      <xdr:col>2</xdr:col>
      <xdr:colOff>306916</xdr:colOff>
      <xdr:row>6</xdr:row>
      <xdr:rowOff>33433</xdr:rowOff>
    </xdr:to>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88416" y="52917"/>
          <a:ext cx="1142999" cy="112351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22"/>
  <sheetViews>
    <sheetView tabSelected="1" zoomScale="90" zoomScaleNormal="90" workbookViewId="0">
      <pane ySplit="11" topLeftCell="A90" activePane="bottomLeft" state="frozen"/>
      <selection pane="bottomLeft" activeCell="D100" sqref="D100"/>
    </sheetView>
  </sheetViews>
  <sheetFormatPr baseColWidth="10" defaultColWidth="11.5703125" defaultRowHeight="15" x14ac:dyDescent="0.25"/>
  <cols>
    <col min="1" max="1" width="15.5703125" customWidth="1"/>
    <col min="2" max="2" width="51.7109375" customWidth="1"/>
    <col min="3" max="3" width="13" customWidth="1"/>
    <col min="4" max="4" width="44.85546875" customWidth="1"/>
  </cols>
  <sheetData>
    <row r="8" spans="1:4" ht="30" x14ac:dyDescent="0.25">
      <c r="A8" s="13" t="s">
        <v>0</v>
      </c>
      <c r="B8" s="12" t="s">
        <v>12</v>
      </c>
      <c r="C8" s="13"/>
      <c r="D8" s="52" t="s">
        <v>1201</v>
      </c>
    </row>
    <row r="11" spans="1:4" ht="45" x14ac:dyDescent="0.25">
      <c r="A11" s="1" t="s">
        <v>69</v>
      </c>
      <c r="B11" s="2" t="s">
        <v>1157</v>
      </c>
      <c r="C11" s="4" t="s">
        <v>1174</v>
      </c>
      <c r="D11" s="3" t="s">
        <v>1</v>
      </c>
    </row>
    <row r="12" spans="1:4" x14ac:dyDescent="0.25">
      <c r="A12" s="21"/>
      <c r="B12" s="22" t="s">
        <v>2</v>
      </c>
      <c r="C12" s="22"/>
      <c r="D12" s="23"/>
    </row>
    <row r="13" spans="1:4" ht="25.5" x14ac:dyDescent="0.25">
      <c r="A13" s="9" t="s">
        <v>10</v>
      </c>
      <c r="B13" s="6" t="s">
        <v>5</v>
      </c>
      <c r="C13" s="8">
        <f>320*0.28</f>
        <v>89.600000000000009</v>
      </c>
      <c r="D13" s="10" t="s">
        <v>1124</v>
      </c>
    </row>
    <row r="14" spans="1:4" ht="25.5" x14ac:dyDescent="0.25">
      <c r="A14" s="9" t="s">
        <v>68</v>
      </c>
      <c r="B14" s="6" t="s">
        <v>58</v>
      </c>
      <c r="C14" s="8">
        <f>120*0.28</f>
        <v>33.6</v>
      </c>
      <c r="D14" s="10" t="s">
        <v>54</v>
      </c>
    </row>
    <row r="15" spans="1:4" x14ac:dyDescent="0.25">
      <c r="A15" s="9" t="s">
        <v>6</v>
      </c>
      <c r="B15" s="6" t="s">
        <v>8</v>
      </c>
      <c r="C15" s="8">
        <f>150*0.28</f>
        <v>42.000000000000007</v>
      </c>
      <c r="D15" s="10" t="s">
        <v>9</v>
      </c>
    </row>
    <row r="16" spans="1:4" ht="38.25" x14ac:dyDescent="0.25">
      <c r="A16" s="9" t="s">
        <v>67</v>
      </c>
      <c r="B16" s="6" t="s">
        <v>57</v>
      </c>
      <c r="C16" s="8">
        <f>4775*0.28</f>
        <v>1337.0000000000002</v>
      </c>
      <c r="D16" s="10" t="s">
        <v>53</v>
      </c>
    </row>
    <row r="17" spans="1:4" ht="38.25" x14ac:dyDescent="0.25">
      <c r="A17" s="9" t="s">
        <v>66</v>
      </c>
      <c r="B17" s="6" t="s">
        <v>61</v>
      </c>
      <c r="C17" s="8">
        <f>4775*0.28</f>
        <v>1337.0000000000002</v>
      </c>
      <c r="D17" s="10" t="s">
        <v>53</v>
      </c>
    </row>
    <row r="18" spans="1:4" ht="25.5" x14ac:dyDescent="0.25">
      <c r="A18" s="9" t="s">
        <v>65</v>
      </c>
      <c r="B18" s="6" t="s">
        <v>62</v>
      </c>
      <c r="C18" s="8">
        <f>120*0.28</f>
        <v>33.6</v>
      </c>
      <c r="D18" s="10" t="s">
        <v>56</v>
      </c>
    </row>
    <row r="19" spans="1:4" ht="25.5" x14ac:dyDescent="0.25">
      <c r="A19" s="9" t="s">
        <v>64</v>
      </c>
      <c r="B19" s="6" t="s">
        <v>63</v>
      </c>
      <c r="C19" s="8">
        <f>120*0.28</f>
        <v>33.6</v>
      </c>
      <c r="D19" s="10" t="s">
        <v>60</v>
      </c>
    </row>
    <row r="20" spans="1:4" x14ac:dyDescent="0.25">
      <c r="A20" s="14" t="s">
        <v>3</v>
      </c>
      <c r="B20" s="6" t="s">
        <v>4</v>
      </c>
      <c r="C20" s="8">
        <f>200*0.28</f>
        <v>56.000000000000007</v>
      </c>
      <c r="D20" s="10"/>
    </row>
    <row r="21" spans="1:4" x14ac:dyDescent="0.25">
      <c r="A21" s="48" t="s">
        <v>70</v>
      </c>
      <c r="B21" s="6" t="s">
        <v>7</v>
      </c>
      <c r="C21" s="8">
        <f>200*0.28</f>
        <v>56.000000000000007</v>
      </c>
      <c r="D21" s="10" t="s">
        <v>9</v>
      </c>
    </row>
    <row r="22" spans="1:4" ht="25.5" x14ac:dyDescent="0.25">
      <c r="A22" s="48" t="s">
        <v>71</v>
      </c>
      <c r="B22" s="6" t="s">
        <v>59</v>
      </c>
      <c r="C22" s="8">
        <f>120*0.28</f>
        <v>33.6</v>
      </c>
      <c r="D22" s="10" t="s">
        <v>55</v>
      </c>
    </row>
    <row r="23" spans="1:4" x14ac:dyDescent="0.25">
      <c r="A23" s="21"/>
      <c r="B23" s="22" t="s">
        <v>11</v>
      </c>
      <c r="C23" s="22"/>
      <c r="D23" s="23"/>
    </row>
    <row r="24" spans="1:4" x14ac:dyDescent="0.25">
      <c r="A24" s="43" t="s">
        <v>13</v>
      </c>
      <c r="B24" s="36" t="s">
        <v>14</v>
      </c>
      <c r="C24" s="85">
        <v>550</v>
      </c>
      <c r="D24" s="18"/>
    </row>
    <row r="25" spans="1:4" x14ac:dyDescent="0.25">
      <c r="A25" s="43" t="s">
        <v>16</v>
      </c>
      <c r="B25" s="36" t="s">
        <v>17</v>
      </c>
      <c r="C25" s="35">
        <f>1100*0.27</f>
        <v>297</v>
      </c>
      <c r="D25" s="18"/>
    </row>
    <row r="26" spans="1:4" ht="63.75" x14ac:dyDescent="0.25">
      <c r="A26" s="43" t="s">
        <v>15</v>
      </c>
      <c r="B26" s="36" t="s">
        <v>1012</v>
      </c>
      <c r="C26" s="35">
        <f>800*0.27</f>
        <v>216</v>
      </c>
      <c r="D26" s="18" t="s">
        <v>20</v>
      </c>
    </row>
    <row r="27" spans="1:4" x14ac:dyDescent="0.25">
      <c r="A27" s="21"/>
      <c r="B27" s="22" t="s">
        <v>21</v>
      </c>
      <c r="C27" s="22"/>
      <c r="D27" s="23"/>
    </row>
    <row r="28" spans="1:4" ht="38.25" x14ac:dyDescent="0.25">
      <c r="A28" s="61" t="s">
        <v>32</v>
      </c>
      <c r="B28" s="36" t="s">
        <v>33</v>
      </c>
      <c r="C28" s="64">
        <f>250*0.27</f>
        <v>67.5</v>
      </c>
      <c r="D28" s="18" t="s">
        <v>1009</v>
      </c>
    </row>
    <row r="29" spans="1:4" ht="25.5" x14ac:dyDescent="0.25">
      <c r="A29" s="61" t="s">
        <v>30</v>
      </c>
      <c r="B29" s="62" t="s">
        <v>31</v>
      </c>
      <c r="C29" s="64">
        <f>150*0.27</f>
        <v>40.5</v>
      </c>
      <c r="D29" s="18" t="s">
        <v>1006</v>
      </c>
    </row>
    <row r="30" spans="1:4" x14ac:dyDescent="0.25">
      <c r="A30" s="61" t="s">
        <v>22</v>
      </c>
      <c r="B30" s="62" t="s">
        <v>23</v>
      </c>
      <c r="C30" s="64">
        <f>800*0.27</f>
        <v>216</v>
      </c>
      <c r="D30" s="18" t="s">
        <v>1010</v>
      </c>
    </row>
    <row r="31" spans="1:4" ht="25.5" x14ac:dyDescent="0.25">
      <c r="A31" s="61" t="s">
        <v>26</v>
      </c>
      <c r="B31" s="62" t="s">
        <v>27</v>
      </c>
      <c r="C31" s="64">
        <f>800*0.27</f>
        <v>216</v>
      </c>
      <c r="D31" s="18" t="s">
        <v>1007</v>
      </c>
    </row>
    <row r="32" spans="1:4" ht="27.75" customHeight="1" x14ac:dyDescent="0.25">
      <c r="A32" s="61" t="s">
        <v>24</v>
      </c>
      <c r="B32" s="62" t="s">
        <v>25</v>
      </c>
      <c r="C32" s="64">
        <f>500*0.27</f>
        <v>135</v>
      </c>
      <c r="D32" s="18" t="s">
        <v>1011</v>
      </c>
    </row>
    <row r="33" spans="1:4" ht="32.25" customHeight="1" x14ac:dyDescent="0.25">
      <c r="A33" s="63" t="s">
        <v>28</v>
      </c>
      <c r="B33" s="62" t="s">
        <v>29</v>
      </c>
      <c r="C33" s="65">
        <f>500*0.27</f>
        <v>135</v>
      </c>
      <c r="D33" s="18" t="s">
        <v>1008</v>
      </c>
    </row>
    <row r="34" spans="1:4" x14ac:dyDescent="0.25">
      <c r="A34" s="21"/>
      <c r="B34" s="22" t="s">
        <v>34</v>
      </c>
      <c r="C34" s="22"/>
      <c r="D34" s="23"/>
    </row>
    <row r="35" spans="1:4" x14ac:dyDescent="0.25">
      <c r="A35" s="21"/>
      <c r="B35" s="22" t="s">
        <v>35</v>
      </c>
      <c r="C35" s="22"/>
      <c r="D35" s="23"/>
    </row>
    <row r="36" spans="1:4" x14ac:dyDescent="0.25">
      <c r="A36" s="24"/>
      <c r="B36" s="24" t="s">
        <v>36</v>
      </c>
      <c r="C36" s="24"/>
      <c r="D36" s="25"/>
    </row>
    <row r="37" spans="1:4" ht="40.9" customHeight="1" x14ac:dyDescent="0.25">
      <c r="A37" s="43" t="s">
        <v>999</v>
      </c>
      <c r="B37" s="36" t="s">
        <v>1000</v>
      </c>
      <c r="C37" s="35">
        <f>20*0.27</f>
        <v>5.4</v>
      </c>
      <c r="D37" s="18" t="s">
        <v>1001</v>
      </c>
    </row>
    <row r="38" spans="1:4" ht="39" x14ac:dyDescent="0.25">
      <c r="A38" s="43" t="s">
        <v>39</v>
      </c>
      <c r="B38" s="36" t="s">
        <v>216</v>
      </c>
      <c r="C38" s="35">
        <f>300*0.27</f>
        <v>81</v>
      </c>
      <c r="D38" s="18" t="s">
        <v>72</v>
      </c>
    </row>
    <row r="39" spans="1:4" x14ac:dyDescent="0.25">
      <c r="A39" s="43" t="s">
        <v>44</v>
      </c>
      <c r="B39" s="36" t="s">
        <v>45</v>
      </c>
      <c r="C39" s="35">
        <f>40*0.27</f>
        <v>10.8</v>
      </c>
      <c r="D39" s="18" t="s">
        <v>107</v>
      </c>
    </row>
    <row r="40" spans="1:4" x14ac:dyDescent="0.25">
      <c r="A40" s="43" t="s">
        <v>46</v>
      </c>
      <c r="B40" s="36" t="s">
        <v>47</v>
      </c>
      <c r="C40" s="35">
        <f>10*0.27</f>
        <v>2.7</v>
      </c>
      <c r="D40" s="18" t="s">
        <v>107</v>
      </c>
    </row>
    <row r="41" spans="1:4" ht="38.25" x14ac:dyDescent="0.25">
      <c r="A41" s="43" t="s">
        <v>52</v>
      </c>
      <c r="B41" s="36" t="s">
        <v>80</v>
      </c>
      <c r="C41" s="35">
        <f>200*0.27</f>
        <v>54</v>
      </c>
      <c r="D41" s="18" t="s">
        <v>81</v>
      </c>
    </row>
    <row r="43" spans="1:4" ht="25.5" x14ac:dyDescent="0.25">
      <c r="A43" s="9" t="s">
        <v>40</v>
      </c>
      <c r="B43" s="6" t="s">
        <v>41</v>
      </c>
      <c r="C43" s="8">
        <f>40*0.27</f>
        <v>10.8</v>
      </c>
      <c r="D43" s="18" t="s">
        <v>107</v>
      </c>
    </row>
    <row r="44" spans="1:4" ht="89.25" x14ac:dyDescent="0.25">
      <c r="A44" s="9" t="s">
        <v>48</v>
      </c>
      <c r="B44" s="6" t="s">
        <v>49</v>
      </c>
      <c r="C44" s="8">
        <f>360*0.27</f>
        <v>97.2</v>
      </c>
      <c r="D44" s="10" t="s">
        <v>78</v>
      </c>
    </row>
    <row r="45" spans="1:4" ht="63.75" x14ac:dyDescent="0.25">
      <c r="A45" s="9" t="s">
        <v>50</v>
      </c>
      <c r="B45" s="6" t="s">
        <v>51</v>
      </c>
      <c r="C45" s="8">
        <f>200*0.27</f>
        <v>54</v>
      </c>
      <c r="D45" s="10" t="s">
        <v>79</v>
      </c>
    </row>
    <row r="46" spans="1:4" ht="78.75" customHeight="1" x14ac:dyDescent="0.25">
      <c r="A46" s="9" t="s">
        <v>37</v>
      </c>
      <c r="B46" s="6" t="s">
        <v>38</v>
      </c>
      <c r="C46" s="8">
        <f>150*0.27</f>
        <v>40.5</v>
      </c>
      <c r="D46" s="10" t="s">
        <v>74</v>
      </c>
    </row>
    <row r="48" spans="1:4" ht="198" customHeight="1" x14ac:dyDescent="0.25">
      <c r="A48" s="49" t="s">
        <v>77</v>
      </c>
      <c r="B48" s="15" t="s">
        <v>75</v>
      </c>
      <c r="C48" s="17">
        <f>100*0.27</f>
        <v>27</v>
      </c>
      <c r="D48" s="20" t="s">
        <v>76</v>
      </c>
    </row>
    <row r="49" spans="1:4" x14ac:dyDescent="0.25">
      <c r="A49" s="24"/>
      <c r="B49" s="24" t="s">
        <v>82</v>
      </c>
      <c r="C49" s="24"/>
      <c r="D49" s="25"/>
    </row>
    <row r="50" spans="1:4" ht="25.5" x14ac:dyDescent="0.25">
      <c r="A50" s="9" t="s">
        <v>83</v>
      </c>
      <c r="B50" s="6" t="s">
        <v>84</v>
      </c>
      <c r="C50" s="8">
        <f>300*0.27</f>
        <v>81</v>
      </c>
      <c r="D50" s="10" t="s">
        <v>91</v>
      </c>
    </row>
    <row r="51" spans="1:4" ht="38.25" x14ac:dyDescent="0.25">
      <c r="A51" s="9" t="s">
        <v>85</v>
      </c>
      <c r="B51" s="6" t="s">
        <v>86</v>
      </c>
      <c r="C51" s="8">
        <f>250*0.27</f>
        <v>67.5</v>
      </c>
      <c r="D51" s="10" t="s">
        <v>92</v>
      </c>
    </row>
    <row r="52" spans="1:4" ht="38.25" x14ac:dyDescent="0.25">
      <c r="A52" s="9" t="s">
        <v>87</v>
      </c>
      <c r="B52" s="6" t="s">
        <v>88</v>
      </c>
      <c r="C52" s="8">
        <f>250*0.27</f>
        <v>67.5</v>
      </c>
      <c r="D52" s="10" t="s">
        <v>92</v>
      </c>
    </row>
    <row r="53" spans="1:4" ht="25.5" x14ac:dyDescent="0.25">
      <c r="A53" s="43" t="s">
        <v>994</v>
      </c>
      <c r="B53" s="36" t="s">
        <v>995</v>
      </c>
      <c r="C53" s="35">
        <f>60*0.27</f>
        <v>16.200000000000003</v>
      </c>
      <c r="D53" s="18" t="s">
        <v>996</v>
      </c>
    </row>
    <row r="54" spans="1:4" ht="25.5" x14ac:dyDescent="0.25">
      <c r="A54" s="5" t="s">
        <v>89</v>
      </c>
      <c r="B54" s="15" t="s">
        <v>90</v>
      </c>
      <c r="C54" s="17">
        <f>30*0.27</f>
        <v>8.1000000000000014</v>
      </c>
      <c r="D54" s="20" t="s">
        <v>93</v>
      </c>
    </row>
    <row r="55" spans="1:4" x14ac:dyDescent="0.25">
      <c r="A55" s="24"/>
      <c r="B55" s="24" t="s">
        <v>94</v>
      </c>
      <c r="C55" s="24"/>
      <c r="D55" s="25"/>
    </row>
    <row r="56" spans="1:4" ht="46.15" customHeight="1" x14ac:dyDescent="0.25">
      <c r="A56" s="43" t="s">
        <v>991</v>
      </c>
      <c r="B56" s="36" t="s">
        <v>992</v>
      </c>
      <c r="C56" s="35">
        <f>20*0.27</f>
        <v>5.4</v>
      </c>
      <c r="D56" s="18" t="s">
        <v>993</v>
      </c>
    </row>
    <row r="57" spans="1:4" x14ac:dyDescent="0.25">
      <c r="A57" s="21"/>
      <c r="B57" s="22" t="s">
        <v>95</v>
      </c>
      <c r="C57" s="22"/>
      <c r="D57" s="45"/>
    </row>
    <row r="58" spans="1:4" ht="30" x14ac:dyDescent="0.25">
      <c r="A58" s="24"/>
      <c r="B58" s="24" t="s">
        <v>96</v>
      </c>
      <c r="C58" s="24"/>
      <c r="D58" s="25"/>
    </row>
    <row r="59" spans="1:4" x14ac:dyDescent="0.25">
      <c r="A59" s="27"/>
      <c r="B59" s="19" t="s">
        <v>97</v>
      </c>
      <c r="C59" s="28"/>
      <c r="D59" s="29"/>
    </row>
    <row r="60" spans="1:4" ht="25.5" x14ac:dyDescent="0.25">
      <c r="A60" s="5" t="s">
        <v>98</v>
      </c>
      <c r="B60" s="15" t="s">
        <v>99</v>
      </c>
      <c r="C60" s="17">
        <f>30*0.27</f>
        <v>8.1000000000000014</v>
      </c>
      <c r="D60" s="20" t="s">
        <v>101</v>
      </c>
    </row>
    <row r="61" spans="1:4" ht="21" customHeight="1" x14ac:dyDescent="0.25">
      <c r="A61" s="30"/>
      <c r="B61" s="19" t="s">
        <v>100</v>
      </c>
      <c r="C61" s="28"/>
      <c r="D61" s="29"/>
    </row>
    <row r="62" spans="1:4" ht="30" x14ac:dyDescent="0.25">
      <c r="A62" s="24"/>
      <c r="B62" s="24" t="s">
        <v>102</v>
      </c>
      <c r="C62" s="24"/>
      <c r="D62" s="25"/>
    </row>
    <row r="63" spans="1:4" ht="40.9" customHeight="1" x14ac:dyDescent="0.25">
      <c r="A63" s="43" t="s">
        <v>988</v>
      </c>
      <c r="B63" s="36" t="s">
        <v>989</v>
      </c>
      <c r="C63" s="66">
        <f>60*0.27</f>
        <v>16.200000000000003</v>
      </c>
      <c r="D63" s="18" t="s">
        <v>990</v>
      </c>
    </row>
    <row r="64" spans="1:4" x14ac:dyDescent="0.25">
      <c r="A64" s="24"/>
      <c r="B64" s="24" t="s">
        <v>103</v>
      </c>
      <c r="C64" s="24"/>
      <c r="D64" s="25"/>
    </row>
    <row r="65" spans="1:4" ht="28.5" customHeight="1" x14ac:dyDescent="0.25">
      <c r="A65" s="9" t="s">
        <v>104</v>
      </c>
      <c r="B65" s="6" t="s">
        <v>1138</v>
      </c>
      <c r="C65" s="8">
        <f>100*0.27</f>
        <v>27</v>
      </c>
      <c r="D65" s="10" t="s">
        <v>107</v>
      </c>
    </row>
    <row r="66" spans="1:4" ht="36.75" customHeight="1" x14ac:dyDescent="0.25">
      <c r="A66" s="9" t="s">
        <v>105</v>
      </c>
      <c r="B66" s="6" t="s">
        <v>106</v>
      </c>
      <c r="C66" s="8">
        <f>100*0.27</f>
        <v>27</v>
      </c>
      <c r="D66" s="10" t="s">
        <v>107</v>
      </c>
    </row>
    <row r="67" spans="1:4" x14ac:dyDescent="0.25">
      <c r="A67" s="24"/>
      <c r="B67" s="24" t="s">
        <v>108</v>
      </c>
      <c r="C67" s="24"/>
      <c r="D67" s="25"/>
    </row>
    <row r="68" spans="1:4" ht="131.25" customHeight="1" x14ac:dyDescent="0.25">
      <c r="A68" s="43" t="s">
        <v>109</v>
      </c>
      <c r="B68" s="36" t="s">
        <v>112</v>
      </c>
      <c r="C68" s="35">
        <f>50*0.27</f>
        <v>13.5</v>
      </c>
      <c r="D68" s="18" t="s">
        <v>113</v>
      </c>
    </row>
    <row r="69" spans="1:4" ht="84.75" customHeight="1" x14ac:dyDescent="0.25">
      <c r="A69" s="43" t="s">
        <v>110</v>
      </c>
      <c r="B69" s="36" t="s">
        <v>111</v>
      </c>
      <c r="C69" s="66">
        <f>30*0.27</f>
        <v>8.1000000000000014</v>
      </c>
      <c r="D69" s="18" t="s">
        <v>1159</v>
      </c>
    </row>
    <row r="70" spans="1:4" x14ac:dyDescent="0.25">
      <c r="A70" s="24"/>
      <c r="B70" s="24" t="s">
        <v>114</v>
      </c>
      <c r="C70" s="24"/>
      <c r="D70" s="25"/>
    </row>
    <row r="71" spans="1:4" ht="25.5" x14ac:dyDescent="0.25">
      <c r="A71" s="9" t="s">
        <v>115</v>
      </c>
      <c r="B71" s="6" t="s">
        <v>116</v>
      </c>
      <c r="C71" s="8">
        <f>60*0.27</f>
        <v>16.200000000000003</v>
      </c>
      <c r="D71" s="10" t="s">
        <v>124</v>
      </c>
    </row>
    <row r="72" spans="1:4" ht="51" x14ac:dyDescent="0.25">
      <c r="A72" s="43" t="s">
        <v>117</v>
      </c>
      <c r="B72" s="36" t="s">
        <v>118</v>
      </c>
      <c r="C72" s="35">
        <f>60*0.27</f>
        <v>16.200000000000003</v>
      </c>
      <c r="D72" s="18" t="s">
        <v>125</v>
      </c>
    </row>
    <row r="73" spans="1:4" ht="59.25" customHeight="1" x14ac:dyDescent="0.25">
      <c r="A73" s="9" t="s">
        <v>119</v>
      </c>
      <c r="B73" s="6" t="s">
        <v>120</v>
      </c>
      <c r="C73" s="8">
        <f>150*0.27</f>
        <v>40.5</v>
      </c>
      <c r="D73" s="10" t="s">
        <v>126</v>
      </c>
    </row>
    <row r="74" spans="1:4" x14ac:dyDescent="0.25">
      <c r="A74" s="9" t="s">
        <v>121</v>
      </c>
      <c r="B74" s="6" t="s">
        <v>214</v>
      </c>
      <c r="C74" s="8">
        <f>100*0.27</f>
        <v>27</v>
      </c>
      <c r="D74" s="10"/>
    </row>
    <row r="75" spans="1:4" ht="25.5" x14ac:dyDescent="0.25">
      <c r="A75" s="5" t="s">
        <v>122</v>
      </c>
      <c r="B75" s="15" t="s">
        <v>123</v>
      </c>
      <c r="C75" s="17">
        <f>150*0.27</f>
        <v>40.5</v>
      </c>
      <c r="D75" s="20" t="s">
        <v>127</v>
      </c>
    </row>
    <row r="76" spans="1:4" ht="30" x14ac:dyDescent="0.25">
      <c r="A76" s="31"/>
      <c r="B76" s="24" t="s">
        <v>128</v>
      </c>
      <c r="C76" s="24"/>
      <c r="D76" s="25"/>
    </row>
    <row r="77" spans="1:4" ht="25.5" x14ac:dyDescent="0.25">
      <c r="A77" s="9" t="s">
        <v>129</v>
      </c>
      <c r="B77" s="78" t="s">
        <v>1194</v>
      </c>
      <c r="C77" s="8">
        <f>100*0.27</f>
        <v>27</v>
      </c>
      <c r="D77" s="10"/>
    </row>
    <row r="78" spans="1:4" x14ac:dyDescent="0.25">
      <c r="A78" s="22"/>
      <c r="B78" s="22" t="s">
        <v>131</v>
      </c>
      <c r="C78" s="22"/>
      <c r="D78" s="23"/>
    </row>
    <row r="79" spans="1:4" x14ac:dyDescent="0.25">
      <c r="A79" s="24"/>
      <c r="B79" s="24" t="s">
        <v>132</v>
      </c>
      <c r="C79" s="24"/>
      <c r="D79" s="25"/>
    </row>
    <row r="80" spans="1:4" ht="204" x14ac:dyDescent="0.25">
      <c r="A80" s="9" t="s">
        <v>133</v>
      </c>
      <c r="B80" s="6" t="s">
        <v>134</v>
      </c>
      <c r="C80" s="8">
        <f>50*0.27</f>
        <v>13.5</v>
      </c>
      <c r="D80" s="10" t="s">
        <v>137</v>
      </c>
    </row>
    <row r="81" spans="1:4" ht="63.75" x14ac:dyDescent="0.25">
      <c r="A81" s="5" t="s">
        <v>135</v>
      </c>
      <c r="B81" s="15" t="s">
        <v>136</v>
      </c>
      <c r="C81" s="17">
        <f>800*0.27</f>
        <v>216</v>
      </c>
      <c r="D81" s="20" t="s">
        <v>138</v>
      </c>
    </row>
    <row r="82" spans="1:4" x14ac:dyDescent="0.25">
      <c r="A82" s="24"/>
      <c r="B82" s="24" t="s">
        <v>139</v>
      </c>
      <c r="C82" s="24"/>
      <c r="D82" s="25"/>
    </row>
    <row r="83" spans="1:4" ht="25.5" x14ac:dyDescent="0.25">
      <c r="A83" s="9" t="s">
        <v>140</v>
      </c>
      <c r="B83" s="6" t="s">
        <v>141</v>
      </c>
      <c r="C83" s="8">
        <f>70*0.27</f>
        <v>18.900000000000002</v>
      </c>
      <c r="D83" s="10" t="s">
        <v>210</v>
      </c>
    </row>
    <row r="84" spans="1:4" ht="25.5" x14ac:dyDescent="0.25">
      <c r="A84" s="9" t="s">
        <v>142</v>
      </c>
      <c r="B84" s="6" t="s">
        <v>211</v>
      </c>
      <c r="C84" s="8">
        <f>70*0.27</f>
        <v>18.900000000000002</v>
      </c>
      <c r="D84" s="10" t="s">
        <v>212</v>
      </c>
    </row>
    <row r="85" spans="1:4" ht="25.5" x14ac:dyDescent="0.25">
      <c r="A85" s="9" t="s">
        <v>143</v>
      </c>
      <c r="B85" s="6" t="s">
        <v>144</v>
      </c>
      <c r="C85" s="8">
        <f>70*0.27</f>
        <v>18.900000000000002</v>
      </c>
      <c r="D85" s="10"/>
    </row>
    <row r="86" spans="1:4" ht="25.5" x14ac:dyDescent="0.25">
      <c r="A86" s="9" t="s">
        <v>150</v>
      </c>
      <c r="B86" s="6" t="s">
        <v>151</v>
      </c>
      <c r="C86" s="8">
        <f>70*0.27</f>
        <v>18.900000000000002</v>
      </c>
      <c r="D86" s="11"/>
    </row>
    <row r="87" spans="1:4" ht="25.5" x14ac:dyDescent="0.25">
      <c r="A87" s="9" t="s">
        <v>152</v>
      </c>
      <c r="B87" s="6" t="s">
        <v>153</v>
      </c>
      <c r="C87" s="8">
        <f>70*0.27</f>
        <v>18.900000000000002</v>
      </c>
      <c r="D87" s="11"/>
    </row>
    <row r="88" spans="1:4" x14ac:dyDescent="0.25">
      <c r="A88" s="9" t="s">
        <v>154</v>
      </c>
      <c r="B88" s="6" t="s">
        <v>155</v>
      </c>
      <c r="C88" s="8">
        <f>300*0.27</f>
        <v>81</v>
      </c>
      <c r="D88" s="11"/>
    </row>
    <row r="89" spans="1:4" x14ac:dyDescent="0.25">
      <c r="A89" s="9" t="s">
        <v>202</v>
      </c>
      <c r="B89" s="6" t="s">
        <v>203</v>
      </c>
      <c r="C89" s="8">
        <f>70*0.27</f>
        <v>18.900000000000002</v>
      </c>
      <c r="D89" s="11"/>
    </row>
    <row r="90" spans="1:4" x14ac:dyDescent="0.25">
      <c r="A90" s="9" t="s">
        <v>168</v>
      </c>
      <c r="B90" s="6" t="s">
        <v>169</v>
      </c>
      <c r="C90" s="8">
        <f>300*0.27</f>
        <v>81</v>
      </c>
      <c r="D90" s="11"/>
    </row>
    <row r="91" spans="1:4" x14ac:dyDescent="0.25">
      <c r="A91" s="9" t="s">
        <v>156</v>
      </c>
      <c r="B91" s="6" t="s">
        <v>157</v>
      </c>
      <c r="C91" s="8">
        <f>70*0.27</f>
        <v>18.900000000000002</v>
      </c>
      <c r="D91" s="11"/>
    </row>
    <row r="92" spans="1:4" ht="25.5" x14ac:dyDescent="0.25">
      <c r="A92" s="9" t="s">
        <v>158</v>
      </c>
      <c r="B92" s="6" t="s">
        <v>159</v>
      </c>
      <c r="C92" s="8">
        <f>70*0.27</f>
        <v>18.900000000000002</v>
      </c>
      <c r="D92" s="11"/>
    </row>
    <row r="93" spans="1:4" ht="25.5" x14ac:dyDescent="0.25">
      <c r="A93" s="9" t="s">
        <v>160</v>
      </c>
      <c r="B93" s="6" t="s">
        <v>161</v>
      </c>
      <c r="C93" s="8">
        <f>70*0.27</f>
        <v>18.900000000000002</v>
      </c>
      <c r="D93" s="11"/>
    </row>
    <row r="94" spans="1:4" x14ac:dyDescent="0.25">
      <c r="A94" s="9" t="s">
        <v>170</v>
      </c>
      <c r="B94" s="6" t="s">
        <v>171</v>
      </c>
      <c r="C94" s="8">
        <f>300*0.27</f>
        <v>81</v>
      </c>
      <c r="D94" s="11"/>
    </row>
    <row r="95" spans="1:4" x14ac:dyDescent="0.25">
      <c r="A95" s="9" t="s">
        <v>172</v>
      </c>
      <c r="B95" s="6" t="s">
        <v>173</v>
      </c>
      <c r="C95" s="8">
        <f>70*0.27</f>
        <v>18.900000000000002</v>
      </c>
      <c r="D95" s="11"/>
    </row>
    <row r="96" spans="1:4" ht="25.5" x14ac:dyDescent="0.25">
      <c r="A96" s="9" t="s">
        <v>174</v>
      </c>
      <c r="B96" s="6" t="s">
        <v>175</v>
      </c>
      <c r="C96" s="8">
        <f>150*0.27</f>
        <v>40.5</v>
      </c>
      <c r="D96" s="79"/>
    </row>
    <row r="97" spans="1:4" ht="38.25" x14ac:dyDescent="0.25">
      <c r="A97" s="9" t="s">
        <v>176</v>
      </c>
      <c r="B97" s="6" t="s">
        <v>177</v>
      </c>
      <c r="C97" s="8">
        <f>150*0.27</f>
        <v>40.5</v>
      </c>
      <c r="D97" s="79"/>
    </row>
    <row r="98" spans="1:4" ht="25.5" x14ac:dyDescent="0.25">
      <c r="A98" s="9" t="s">
        <v>180</v>
      </c>
      <c r="B98" s="6" t="s">
        <v>181</v>
      </c>
      <c r="C98" s="8">
        <f>70*0.27</f>
        <v>18.900000000000002</v>
      </c>
      <c r="D98" s="11"/>
    </row>
    <row r="99" spans="1:4" ht="25.5" x14ac:dyDescent="0.25">
      <c r="A99" s="9" t="s">
        <v>182</v>
      </c>
      <c r="B99" s="6" t="s">
        <v>183</v>
      </c>
      <c r="C99" s="8">
        <f>70*0.27</f>
        <v>18.900000000000002</v>
      </c>
      <c r="D99" s="11"/>
    </row>
    <row r="100" spans="1:4" ht="25.5" x14ac:dyDescent="0.25">
      <c r="A100" s="9" t="s">
        <v>184</v>
      </c>
      <c r="B100" s="6" t="s">
        <v>185</v>
      </c>
      <c r="C100" s="8">
        <f>70*0.27</f>
        <v>18.900000000000002</v>
      </c>
      <c r="D100" s="11"/>
    </row>
    <row r="101" spans="1:4" ht="25.5" x14ac:dyDescent="0.25">
      <c r="A101" s="9" t="s">
        <v>192</v>
      </c>
      <c r="B101" s="6" t="s">
        <v>193</v>
      </c>
      <c r="C101" s="8">
        <f>180*0.27</f>
        <v>48.6</v>
      </c>
      <c r="D101" s="11"/>
    </row>
    <row r="102" spans="1:4" x14ac:dyDescent="0.25">
      <c r="A102" s="9" t="s">
        <v>194</v>
      </c>
      <c r="B102" s="6" t="s">
        <v>195</v>
      </c>
      <c r="C102" s="8">
        <f>70*0.27</f>
        <v>18.900000000000002</v>
      </c>
      <c r="D102" s="11"/>
    </row>
    <row r="103" spans="1:4" x14ac:dyDescent="0.25">
      <c r="A103" s="9" t="s">
        <v>196</v>
      </c>
      <c r="B103" s="6" t="s">
        <v>197</v>
      </c>
      <c r="C103" s="8">
        <f>70*0.27</f>
        <v>18.900000000000002</v>
      </c>
      <c r="D103" s="11"/>
    </row>
    <row r="104" spans="1:4" ht="25.5" x14ac:dyDescent="0.25">
      <c r="A104" s="9" t="s">
        <v>198</v>
      </c>
      <c r="B104" s="6" t="s">
        <v>199</v>
      </c>
      <c r="C104" s="8">
        <f>70*0.27</f>
        <v>18.900000000000002</v>
      </c>
      <c r="D104" s="11"/>
    </row>
    <row r="105" spans="1:4" ht="25.5" x14ac:dyDescent="0.25">
      <c r="A105" s="9" t="s">
        <v>164</v>
      </c>
      <c r="B105" s="6" t="s">
        <v>165</v>
      </c>
      <c r="C105" s="8">
        <f>200*0.27</f>
        <v>54</v>
      </c>
      <c r="D105" s="11"/>
    </row>
    <row r="106" spans="1:4" x14ac:dyDescent="0.25">
      <c r="A106" s="9" t="s">
        <v>166</v>
      </c>
      <c r="B106" s="6" t="s">
        <v>167</v>
      </c>
      <c r="C106" s="8">
        <f>200*0.27</f>
        <v>54</v>
      </c>
      <c r="D106" s="11"/>
    </row>
    <row r="107" spans="1:4" x14ac:dyDescent="0.25">
      <c r="A107" s="9" t="s">
        <v>186</v>
      </c>
      <c r="B107" s="6" t="s">
        <v>187</v>
      </c>
      <c r="C107" s="8">
        <f>200*0.27</f>
        <v>54</v>
      </c>
      <c r="D107" s="11"/>
    </row>
    <row r="108" spans="1:4" x14ac:dyDescent="0.25">
      <c r="A108" s="9" t="s">
        <v>188</v>
      </c>
      <c r="B108" s="6" t="s">
        <v>189</v>
      </c>
      <c r="C108" s="8">
        <f>300*0.27</f>
        <v>81</v>
      </c>
      <c r="D108" s="11"/>
    </row>
    <row r="109" spans="1:4" x14ac:dyDescent="0.25">
      <c r="A109" s="9" t="s">
        <v>190</v>
      </c>
      <c r="B109" s="6" t="s">
        <v>191</v>
      </c>
      <c r="C109" s="8">
        <f>300*0.27</f>
        <v>81</v>
      </c>
      <c r="D109" s="11"/>
    </row>
    <row r="110" spans="1:4" x14ac:dyDescent="0.25">
      <c r="A110" s="9" t="s">
        <v>145</v>
      </c>
      <c r="B110" s="6" t="s">
        <v>213</v>
      </c>
      <c r="C110" s="8">
        <f>70*0.27</f>
        <v>18.900000000000002</v>
      </c>
      <c r="D110" s="10" t="s">
        <v>226</v>
      </c>
    </row>
    <row r="111" spans="1:4" x14ac:dyDescent="0.25">
      <c r="A111" s="9" t="s">
        <v>162</v>
      </c>
      <c r="B111" s="6" t="s">
        <v>163</v>
      </c>
      <c r="C111" s="8">
        <f>70*0.27</f>
        <v>18.900000000000002</v>
      </c>
      <c r="D111" s="11"/>
    </row>
    <row r="112" spans="1:4" x14ac:dyDescent="0.25">
      <c r="A112" s="9" t="s">
        <v>146</v>
      </c>
      <c r="B112" s="6" t="s">
        <v>147</v>
      </c>
      <c r="C112" s="8">
        <f>100*0.27</f>
        <v>27</v>
      </c>
      <c r="D112" s="11"/>
    </row>
    <row r="113" spans="1:4" x14ac:dyDescent="0.25">
      <c r="A113" s="9" t="s">
        <v>148</v>
      </c>
      <c r="B113" s="6" t="s">
        <v>149</v>
      </c>
      <c r="C113" s="8">
        <f>200*0.27</f>
        <v>54</v>
      </c>
      <c r="D113" s="11"/>
    </row>
    <row r="114" spans="1:4" x14ac:dyDescent="0.25">
      <c r="A114" s="9" t="s">
        <v>200</v>
      </c>
      <c r="B114" s="6" t="s">
        <v>201</v>
      </c>
      <c r="C114" s="8">
        <f>70*0.27</f>
        <v>18.900000000000002</v>
      </c>
      <c r="D114" s="11"/>
    </row>
    <row r="115" spans="1:4" ht="25.5" x14ac:dyDescent="0.25">
      <c r="A115" s="9" t="s">
        <v>178</v>
      </c>
      <c r="B115" s="6" t="s">
        <v>179</v>
      </c>
      <c r="C115" s="8">
        <f>40*0.27</f>
        <v>10.8</v>
      </c>
      <c r="D115" s="11"/>
    </row>
    <row r="116" spans="1:4" x14ac:dyDescent="0.25">
      <c r="A116" s="9" t="s">
        <v>204</v>
      </c>
      <c r="B116" s="6" t="s">
        <v>205</v>
      </c>
      <c r="C116" s="8">
        <f>150*0.27</f>
        <v>40.5</v>
      </c>
      <c r="D116" s="11"/>
    </row>
    <row r="117" spans="1:4" x14ac:dyDescent="0.25">
      <c r="A117" s="9" t="s">
        <v>206</v>
      </c>
      <c r="B117" s="6" t="s">
        <v>207</v>
      </c>
      <c r="C117" s="8">
        <f>150*0.27</f>
        <v>40.5</v>
      </c>
      <c r="D117" s="11"/>
    </row>
    <row r="118" spans="1:4" x14ac:dyDescent="0.25">
      <c r="A118" s="9" t="s">
        <v>208</v>
      </c>
      <c r="B118" s="6" t="s">
        <v>209</v>
      </c>
      <c r="C118" s="8">
        <f>150*0.27</f>
        <v>40.5</v>
      </c>
      <c r="D118" s="11"/>
    </row>
    <row r="119" spans="1:4" ht="38.25" x14ac:dyDescent="0.25">
      <c r="A119" s="67" t="s">
        <v>985</v>
      </c>
      <c r="B119" s="68" t="s">
        <v>986</v>
      </c>
      <c r="C119" s="66">
        <f>150*0.27</f>
        <v>40.5</v>
      </c>
      <c r="D119" s="18" t="s">
        <v>987</v>
      </c>
    </row>
    <row r="120" spans="1:4" x14ac:dyDescent="0.25">
      <c r="A120" s="24"/>
      <c r="B120" s="24" t="s">
        <v>215</v>
      </c>
      <c r="C120" s="24"/>
      <c r="D120" s="25"/>
    </row>
    <row r="121" spans="1:4" x14ac:dyDescent="0.25">
      <c r="A121" s="27"/>
      <c r="B121" s="19" t="s">
        <v>223</v>
      </c>
      <c r="C121" s="30"/>
      <c r="D121" s="29"/>
    </row>
    <row r="122" spans="1:4" ht="68.25" customHeight="1" x14ac:dyDescent="0.25">
      <c r="A122" s="9" t="s">
        <v>227</v>
      </c>
      <c r="B122" s="6" t="s">
        <v>217</v>
      </c>
      <c r="C122" s="8">
        <f>400*0.27</f>
        <v>108</v>
      </c>
      <c r="D122" s="10" t="s">
        <v>1154</v>
      </c>
    </row>
    <row r="123" spans="1:4" ht="51" x14ac:dyDescent="0.25">
      <c r="A123" s="9" t="s">
        <v>228</v>
      </c>
      <c r="B123" s="6" t="s">
        <v>218</v>
      </c>
      <c r="C123" s="8">
        <f>200*0.27</f>
        <v>54</v>
      </c>
      <c r="D123" s="10" t="s">
        <v>229</v>
      </c>
    </row>
    <row r="124" spans="1:4" ht="51" x14ac:dyDescent="0.25">
      <c r="A124" s="9" t="s">
        <v>230</v>
      </c>
      <c r="B124" s="6" t="s">
        <v>219</v>
      </c>
      <c r="C124" s="8">
        <f>550*0.27</f>
        <v>148.5</v>
      </c>
      <c r="D124" s="10" t="s">
        <v>229</v>
      </c>
    </row>
    <row r="125" spans="1:4" ht="51" x14ac:dyDescent="0.25">
      <c r="A125" s="9" t="s">
        <v>231</v>
      </c>
      <c r="B125" s="6" t="s">
        <v>220</v>
      </c>
      <c r="C125" s="8">
        <f>550*0.27</f>
        <v>148.5</v>
      </c>
      <c r="D125" s="10" t="s">
        <v>229</v>
      </c>
    </row>
    <row r="126" spans="1:4" ht="51" x14ac:dyDescent="0.25">
      <c r="A126" s="9" t="s">
        <v>232</v>
      </c>
      <c r="B126" s="6" t="s">
        <v>221</v>
      </c>
      <c r="C126" s="8">
        <f>1200*0.27</f>
        <v>324</v>
      </c>
      <c r="D126" s="10" t="s">
        <v>229</v>
      </c>
    </row>
    <row r="127" spans="1:4" ht="51" x14ac:dyDescent="0.25">
      <c r="A127" s="9" t="s">
        <v>233</v>
      </c>
      <c r="B127" s="15" t="s">
        <v>222</v>
      </c>
      <c r="C127" s="8">
        <f>1200*0.27</f>
        <v>324</v>
      </c>
      <c r="D127" s="10" t="s">
        <v>229</v>
      </c>
    </row>
    <row r="128" spans="1:4" ht="30" x14ac:dyDescent="0.25">
      <c r="A128" s="27"/>
      <c r="B128" s="33" t="s">
        <v>224</v>
      </c>
      <c r="C128" s="30"/>
      <c r="D128" s="29"/>
    </row>
    <row r="129" spans="1:4" x14ac:dyDescent="0.25">
      <c r="A129" s="27"/>
      <c r="B129" s="33" t="s">
        <v>225</v>
      </c>
      <c r="C129" s="30"/>
      <c r="D129" s="29"/>
    </row>
    <row r="130" spans="1:4" ht="43.5" customHeight="1" x14ac:dyDescent="0.25">
      <c r="A130" s="47" t="s">
        <v>1004</v>
      </c>
      <c r="B130" s="6" t="s">
        <v>235</v>
      </c>
      <c r="C130" s="8">
        <f>250*0.27</f>
        <v>67.5</v>
      </c>
      <c r="D130" s="10" t="s">
        <v>239</v>
      </c>
    </row>
    <row r="131" spans="1:4" ht="43.5" customHeight="1" x14ac:dyDescent="0.25">
      <c r="A131" s="47" t="s">
        <v>1003</v>
      </c>
      <c r="B131" s="6" t="s">
        <v>237</v>
      </c>
      <c r="C131" s="8">
        <f>700*0.27</f>
        <v>189</v>
      </c>
      <c r="D131" s="10" t="s">
        <v>240</v>
      </c>
    </row>
    <row r="132" spans="1:4" ht="43.5" customHeight="1" x14ac:dyDescent="0.25">
      <c r="A132" s="9" t="s">
        <v>241</v>
      </c>
      <c r="B132" s="6" t="s">
        <v>238</v>
      </c>
      <c r="C132" s="8">
        <f>1400*0.27</f>
        <v>378</v>
      </c>
      <c r="D132" s="10" t="s">
        <v>234</v>
      </c>
    </row>
    <row r="133" spans="1:4" ht="43.5" customHeight="1" x14ac:dyDescent="0.25">
      <c r="A133" s="50" t="s">
        <v>824</v>
      </c>
      <c r="B133" s="6" t="s">
        <v>236</v>
      </c>
      <c r="C133" s="8">
        <f>1000*0.27</f>
        <v>270</v>
      </c>
      <c r="D133" s="10" t="s">
        <v>234</v>
      </c>
    </row>
    <row r="134" spans="1:4" ht="43.5" customHeight="1" x14ac:dyDescent="0.25">
      <c r="A134" s="50" t="s">
        <v>825</v>
      </c>
      <c r="B134" s="6" t="s">
        <v>1002</v>
      </c>
      <c r="C134" s="8">
        <f>175*0.27</f>
        <v>47.25</v>
      </c>
      <c r="D134" s="10" t="s">
        <v>1005</v>
      </c>
    </row>
    <row r="135" spans="1:4" x14ac:dyDescent="0.25">
      <c r="A135" s="24"/>
      <c r="B135" s="34" t="s">
        <v>242</v>
      </c>
      <c r="C135" s="24"/>
      <c r="D135" s="25"/>
    </row>
    <row r="136" spans="1:4" ht="75.75" customHeight="1" x14ac:dyDescent="0.25">
      <c r="A136" s="9" t="s">
        <v>258</v>
      </c>
      <c r="B136" s="7" t="s">
        <v>1097</v>
      </c>
      <c r="C136" s="35">
        <f>100*0.27</f>
        <v>27</v>
      </c>
      <c r="D136" s="7" t="s">
        <v>1098</v>
      </c>
    </row>
    <row r="137" spans="1:4" ht="25.5" x14ac:dyDescent="0.25">
      <c r="A137" s="9" t="s">
        <v>243</v>
      </c>
      <c r="B137" s="6" t="s">
        <v>244</v>
      </c>
      <c r="C137" s="8">
        <f>950*0.27</f>
        <v>256.5</v>
      </c>
      <c r="D137" s="10" t="s">
        <v>1160</v>
      </c>
    </row>
    <row r="138" spans="1:4" ht="25.5" x14ac:dyDescent="0.25">
      <c r="A138" s="9" t="s">
        <v>245</v>
      </c>
      <c r="B138" s="6" t="s">
        <v>246</v>
      </c>
      <c r="C138" s="8">
        <f>800*0.27</f>
        <v>216</v>
      </c>
      <c r="D138" s="10" t="s">
        <v>1160</v>
      </c>
    </row>
    <row r="139" spans="1:4" ht="25.5" x14ac:dyDescent="0.25">
      <c r="A139" s="9" t="s">
        <v>247</v>
      </c>
      <c r="B139" s="6" t="s">
        <v>263</v>
      </c>
      <c r="C139" s="8">
        <f>400*0.27</f>
        <v>108</v>
      </c>
      <c r="D139" s="10" t="s">
        <v>262</v>
      </c>
    </row>
    <row r="140" spans="1:4" ht="25.5" x14ac:dyDescent="0.25">
      <c r="A140" s="9" t="s">
        <v>248</v>
      </c>
      <c r="B140" s="6" t="s">
        <v>249</v>
      </c>
      <c r="C140" s="8">
        <f>380*0.27</f>
        <v>102.60000000000001</v>
      </c>
      <c r="D140" s="10" t="s">
        <v>1160</v>
      </c>
    </row>
    <row r="141" spans="1:4" ht="42.75" customHeight="1" x14ac:dyDescent="0.25">
      <c r="A141" s="9" t="s">
        <v>250</v>
      </c>
      <c r="B141" s="6" t="s">
        <v>251</v>
      </c>
      <c r="C141" s="8">
        <f>300*0.27</f>
        <v>81</v>
      </c>
      <c r="D141" s="10" t="s">
        <v>1161</v>
      </c>
    </row>
    <row r="142" spans="1:4" ht="25.5" x14ac:dyDescent="0.25">
      <c r="A142" s="9" t="s">
        <v>252</v>
      </c>
      <c r="B142" s="6" t="s">
        <v>264</v>
      </c>
      <c r="C142" s="8">
        <f>100*0.27</f>
        <v>27</v>
      </c>
      <c r="D142" s="10" t="s">
        <v>261</v>
      </c>
    </row>
    <row r="143" spans="1:4" ht="25.5" x14ac:dyDescent="0.25">
      <c r="A143" s="9" t="s">
        <v>254</v>
      </c>
      <c r="B143" s="6" t="s">
        <v>265</v>
      </c>
      <c r="C143" s="8">
        <f>1000*0.27</f>
        <v>270</v>
      </c>
      <c r="D143" s="10" t="s">
        <v>266</v>
      </c>
    </row>
    <row r="144" spans="1:4" ht="38.25" x14ac:dyDescent="0.25">
      <c r="A144" s="9" t="s">
        <v>255</v>
      </c>
      <c r="B144" s="6" t="s">
        <v>267</v>
      </c>
      <c r="C144" s="8">
        <f>240*0.27</f>
        <v>64.800000000000011</v>
      </c>
      <c r="D144" s="10" t="s">
        <v>260</v>
      </c>
    </row>
    <row r="145" spans="1:4" ht="38.25" x14ac:dyDescent="0.25">
      <c r="A145" s="9" t="s">
        <v>257</v>
      </c>
      <c r="B145" s="6" t="s">
        <v>268</v>
      </c>
      <c r="C145" s="8">
        <f>260*0.27</f>
        <v>70.2</v>
      </c>
      <c r="D145" s="10" t="s">
        <v>260</v>
      </c>
    </row>
    <row r="146" spans="1:4" x14ac:dyDescent="0.25">
      <c r="A146" s="9" t="s">
        <v>1020</v>
      </c>
      <c r="B146" s="6" t="s">
        <v>1021</v>
      </c>
      <c r="C146" s="8">
        <f>70*0.27</f>
        <v>18.900000000000002</v>
      </c>
      <c r="D146" s="10"/>
    </row>
    <row r="147" spans="1:4" ht="38.25" x14ac:dyDescent="0.25">
      <c r="A147" s="9" t="s">
        <v>256</v>
      </c>
      <c r="B147" s="6" t="s">
        <v>259</v>
      </c>
      <c r="C147" s="8">
        <f>200*0.27</f>
        <v>54</v>
      </c>
      <c r="D147" s="10" t="s">
        <v>260</v>
      </c>
    </row>
    <row r="148" spans="1:4" ht="51" x14ac:dyDescent="0.25">
      <c r="A148" s="5" t="s">
        <v>253</v>
      </c>
      <c r="B148" s="16" t="s">
        <v>281</v>
      </c>
      <c r="C148" s="17">
        <f>55*0.27</f>
        <v>14.850000000000001</v>
      </c>
      <c r="D148" s="20" t="s">
        <v>282</v>
      </c>
    </row>
    <row r="149" spans="1:4" x14ac:dyDescent="0.25">
      <c r="A149" s="31"/>
      <c r="B149" s="34" t="s">
        <v>269</v>
      </c>
      <c r="C149" s="24"/>
      <c r="D149" s="25"/>
    </row>
    <row r="150" spans="1:4" x14ac:dyDescent="0.25">
      <c r="A150" s="43" t="s">
        <v>1017</v>
      </c>
      <c r="B150" s="36" t="s">
        <v>1018</v>
      </c>
      <c r="C150" s="35">
        <f>100*0.27</f>
        <v>27</v>
      </c>
      <c r="D150" s="69"/>
    </row>
    <row r="151" spans="1:4" x14ac:dyDescent="0.25">
      <c r="A151" s="9" t="s">
        <v>270</v>
      </c>
      <c r="B151" s="6" t="s">
        <v>271</v>
      </c>
      <c r="C151" s="8">
        <f>100*0.27</f>
        <v>27</v>
      </c>
      <c r="D151" s="32"/>
    </row>
    <row r="152" spans="1:4" ht="25.5" x14ac:dyDescent="0.25">
      <c r="A152" s="9" t="s">
        <v>272</v>
      </c>
      <c r="B152" s="6" t="s">
        <v>1019</v>
      </c>
      <c r="C152" s="8">
        <f>100*0.27</f>
        <v>27</v>
      </c>
      <c r="D152" s="32"/>
    </row>
    <row r="153" spans="1:4" x14ac:dyDescent="0.25">
      <c r="A153" s="9" t="s">
        <v>1022</v>
      </c>
      <c r="B153" s="6" t="s">
        <v>1023</v>
      </c>
      <c r="C153" s="8">
        <f>70*0.27</f>
        <v>18.900000000000002</v>
      </c>
      <c r="D153" s="32"/>
    </row>
    <row r="154" spans="1:4" ht="63.75" x14ac:dyDescent="0.25">
      <c r="A154" s="9" t="s">
        <v>273</v>
      </c>
      <c r="B154" s="6" t="s">
        <v>277</v>
      </c>
      <c r="C154" s="8">
        <f>60*0.27</f>
        <v>16.200000000000003</v>
      </c>
      <c r="D154" s="10" t="s">
        <v>278</v>
      </c>
    </row>
    <row r="155" spans="1:4" ht="51" x14ac:dyDescent="0.25">
      <c r="A155" s="9" t="s">
        <v>274</v>
      </c>
      <c r="B155" s="6" t="s">
        <v>275</v>
      </c>
      <c r="C155" s="8">
        <f>40*0.27</f>
        <v>10.8</v>
      </c>
      <c r="D155" s="32"/>
    </row>
    <row r="156" spans="1:4" ht="51" x14ac:dyDescent="0.25">
      <c r="A156" s="5" t="s">
        <v>276</v>
      </c>
      <c r="B156" s="15" t="s">
        <v>280</v>
      </c>
      <c r="C156" s="8">
        <f>90*0.27</f>
        <v>24.3</v>
      </c>
      <c r="D156" s="16" t="s">
        <v>279</v>
      </c>
    </row>
    <row r="157" spans="1:4" x14ac:dyDescent="0.25">
      <c r="A157" s="31"/>
      <c r="B157" s="34" t="s">
        <v>283</v>
      </c>
      <c r="C157" s="24"/>
      <c r="D157" s="25"/>
    </row>
    <row r="158" spans="1:4" ht="102" x14ac:dyDescent="0.25">
      <c r="A158" s="43" t="s">
        <v>284</v>
      </c>
      <c r="B158" s="36" t="s">
        <v>300</v>
      </c>
      <c r="C158" s="35">
        <f>100*0.27</f>
        <v>27</v>
      </c>
      <c r="D158" s="18" t="s">
        <v>301</v>
      </c>
    </row>
    <row r="159" spans="1:4" ht="25.5" x14ac:dyDescent="0.25">
      <c r="A159" s="43" t="s">
        <v>285</v>
      </c>
      <c r="B159" s="36" t="s">
        <v>316</v>
      </c>
      <c r="C159" s="35">
        <f>180*0.27</f>
        <v>48.6</v>
      </c>
      <c r="D159" s="18" t="s">
        <v>298</v>
      </c>
    </row>
    <row r="160" spans="1:4" ht="103.5" customHeight="1" x14ac:dyDescent="0.25">
      <c r="A160" s="43" t="s">
        <v>286</v>
      </c>
      <c r="B160" s="36" t="s">
        <v>302</v>
      </c>
      <c r="C160" s="35">
        <f>30*0.27</f>
        <v>8.1000000000000014</v>
      </c>
      <c r="D160" s="18" t="s">
        <v>303</v>
      </c>
    </row>
    <row r="161" spans="1:4" ht="63.75" x14ac:dyDescent="0.25">
      <c r="A161" s="43" t="s">
        <v>287</v>
      </c>
      <c r="B161" s="36" t="s">
        <v>304</v>
      </c>
      <c r="C161" s="35">
        <f>30*0.27</f>
        <v>8.1000000000000014</v>
      </c>
      <c r="D161" s="18" t="s">
        <v>305</v>
      </c>
    </row>
    <row r="162" spans="1:4" ht="63.75" x14ac:dyDescent="0.25">
      <c r="A162" s="43" t="s">
        <v>288</v>
      </c>
      <c r="B162" s="36" t="s">
        <v>306</v>
      </c>
      <c r="C162" s="35">
        <f>30*0.27</f>
        <v>8.1000000000000014</v>
      </c>
      <c r="D162" s="18" t="s">
        <v>307</v>
      </c>
    </row>
    <row r="163" spans="1:4" ht="75.75" customHeight="1" x14ac:dyDescent="0.25">
      <c r="A163" s="43" t="s">
        <v>289</v>
      </c>
      <c r="B163" s="36" t="s">
        <v>290</v>
      </c>
      <c r="C163" s="35">
        <f>120*0.27</f>
        <v>32.400000000000006</v>
      </c>
      <c r="D163" s="18" t="s">
        <v>299</v>
      </c>
    </row>
    <row r="164" spans="1:4" ht="85.5" customHeight="1" x14ac:dyDescent="0.25">
      <c r="A164" s="43" t="s">
        <v>291</v>
      </c>
      <c r="B164" s="36" t="s">
        <v>308</v>
      </c>
      <c r="C164" s="35">
        <f>320*0.27</f>
        <v>86.4</v>
      </c>
      <c r="D164" s="18" t="s">
        <v>309</v>
      </c>
    </row>
    <row r="165" spans="1:4" ht="96" customHeight="1" x14ac:dyDescent="0.25">
      <c r="A165" s="43" t="s">
        <v>292</v>
      </c>
      <c r="B165" s="36" t="s">
        <v>310</v>
      </c>
      <c r="C165" s="35">
        <f>100*0.27</f>
        <v>27</v>
      </c>
      <c r="D165" s="18" t="s">
        <v>311</v>
      </c>
    </row>
    <row r="166" spans="1:4" ht="115.5" customHeight="1" x14ac:dyDescent="0.25">
      <c r="A166" s="43" t="s">
        <v>293</v>
      </c>
      <c r="B166" s="36" t="s">
        <v>312</v>
      </c>
      <c r="C166" s="35">
        <f>120*0.27</f>
        <v>32.400000000000006</v>
      </c>
      <c r="D166" s="18" t="s">
        <v>313</v>
      </c>
    </row>
    <row r="167" spans="1:4" ht="40.5" customHeight="1" x14ac:dyDescent="0.25">
      <c r="A167" s="43" t="s">
        <v>294</v>
      </c>
      <c r="B167" s="36" t="s">
        <v>315</v>
      </c>
      <c r="C167" s="35">
        <f>60*0.27</f>
        <v>16.200000000000003</v>
      </c>
      <c r="D167" s="69"/>
    </row>
    <row r="168" spans="1:4" x14ac:dyDescent="0.25">
      <c r="A168" s="43" t="s">
        <v>295</v>
      </c>
      <c r="B168" s="36" t="s">
        <v>296</v>
      </c>
      <c r="C168" s="35">
        <f>100*0.27</f>
        <v>27</v>
      </c>
      <c r="D168" s="69"/>
    </row>
    <row r="169" spans="1:4" ht="54" customHeight="1" x14ac:dyDescent="0.25">
      <c r="A169" s="67" t="s">
        <v>297</v>
      </c>
      <c r="B169" s="68" t="s">
        <v>314</v>
      </c>
      <c r="C169" s="35">
        <f>320*0.27</f>
        <v>86.4</v>
      </c>
      <c r="D169" s="40" t="s">
        <v>1162</v>
      </c>
    </row>
    <row r="170" spans="1:4" x14ac:dyDescent="0.25">
      <c r="A170" s="31"/>
      <c r="B170" s="34" t="s">
        <v>317</v>
      </c>
      <c r="C170" s="24"/>
      <c r="D170" s="25"/>
    </row>
    <row r="171" spans="1:4" x14ac:dyDescent="0.25">
      <c r="A171" s="9" t="s">
        <v>1139</v>
      </c>
      <c r="B171" s="6" t="s">
        <v>1140</v>
      </c>
      <c r="C171" s="8">
        <v>32.400000000000006</v>
      </c>
      <c r="D171" s="32"/>
    </row>
    <row r="172" spans="1:4" x14ac:dyDescent="0.25">
      <c r="A172" s="9" t="s">
        <v>1141</v>
      </c>
      <c r="B172" s="6" t="s">
        <v>1142</v>
      </c>
      <c r="C172" s="8">
        <v>16.200000000000003</v>
      </c>
      <c r="D172" s="10" t="s">
        <v>107</v>
      </c>
    </row>
    <row r="173" spans="1:4" x14ac:dyDescent="0.25">
      <c r="A173" s="9" t="s">
        <v>1143</v>
      </c>
      <c r="B173" s="6" t="s">
        <v>1144</v>
      </c>
      <c r="C173" s="8">
        <v>16.200000000000003</v>
      </c>
      <c r="D173" s="10" t="s">
        <v>73</v>
      </c>
    </row>
    <row r="174" spans="1:4" x14ac:dyDescent="0.25">
      <c r="A174" s="9" t="s">
        <v>1145</v>
      </c>
      <c r="B174" s="6" t="s">
        <v>1146</v>
      </c>
      <c r="C174" s="8">
        <v>48.6</v>
      </c>
      <c r="D174" s="32"/>
    </row>
    <row r="175" spans="1:4" x14ac:dyDescent="0.25">
      <c r="A175" s="9" t="s">
        <v>320</v>
      </c>
      <c r="B175" s="6" t="s">
        <v>321</v>
      </c>
      <c r="C175" s="8">
        <f>70*0.27</f>
        <v>18.900000000000002</v>
      </c>
      <c r="D175" s="32"/>
    </row>
    <row r="176" spans="1:4" x14ac:dyDescent="0.25">
      <c r="A176" s="9" t="s">
        <v>318</v>
      </c>
      <c r="B176" s="6" t="s">
        <v>319</v>
      </c>
      <c r="C176" s="8">
        <f>110*0.27</f>
        <v>29.700000000000003</v>
      </c>
      <c r="D176" s="32"/>
    </row>
    <row r="177" spans="1:4" x14ac:dyDescent="0.25">
      <c r="A177" s="9" t="s">
        <v>322</v>
      </c>
      <c r="B177" s="7" t="s">
        <v>323</v>
      </c>
      <c r="C177" s="8">
        <f>60*0.27</f>
        <v>16.200000000000003</v>
      </c>
      <c r="D177" s="32"/>
    </row>
    <row r="178" spans="1:4" s="70" customFormat="1" x14ac:dyDescent="0.25">
      <c r="A178" s="43" t="s">
        <v>328</v>
      </c>
      <c r="B178" s="36" t="s">
        <v>329</v>
      </c>
      <c r="C178" s="35">
        <f>70*0.27</f>
        <v>18.900000000000002</v>
      </c>
      <c r="D178" s="69"/>
    </row>
    <row r="179" spans="1:4" ht="38.25" x14ac:dyDescent="0.25">
      <c r="A179" s="9" t="s">
        <v>324</v>
      </c>
      <c r="B179" s="6" t="s">
        <v>325</v>
      </c>
      <c r="C179" s="8">
        <f>70*0.27</f>
        <v>18.900000000000002</v>
      </c>
      <c r="D179" s="32"/>
    </row>
    <row r="180" spans="1:4" ht="38.25" x14ac:dyDescent="0.25">
      <c r="A180" s="5" t="s">
        <v>326</v>
      </c>
      <c r="B180" s="15" t="s">
        <v>327</v>
      </c>
      <c r="C180" s="17">
        <f>60*0.27</f>
        <v>16.200000000000003</v>
      </c>
      <c r="D180" s="26"/>
    </row>
    <row r="181" spans="1:4" x14ac:dyDescent="0.25">
      <c r="A181" s="22"/>
      <c r="B181" s="22" t="s">
        <v>337</v>
      </c>
      <c r="C181" s="22"/>
      <c r="D181" s="23"/>
    </row>
    <row r="182" spans="1:4" x14ac:dyDescent="0.25">
      <c r="A182" s="31"/>
      <c r="B182" s="34" t="s">
        <v>330</v>
      </c>
      <c r="C182" s="24"/>
      <c r="D182" s="25"/>
    </row>
    <row r="183" spans="1:4" x14ac:dyDescent="0.25">
      <c r="A183" s="9" t="s">
        <v>331</v>
      </c>
      <c r="B183" s="6" t="s">
        <v>332</v>
      </c>
      <c r="C183" s="8">
        <f>200*0.27</f>
        <v>54</v>
      </c>
      <c r="D183" s="32"/>
    </row>
    <row r="184" spans="1:4" ht="89.25" x14ac:dyDescent="0.25">
      <c r="A184" s="9" t="s">
        <v>333</v>
      </c>
      <c r="B184" s="6" t="s">
        <v>334</v>
      </c>
      <c r="C184" s="8">
        <f>70*0.27</f>
        <v>18.900000000000002</v>
      </c>
      <c r="D184" s="32"/>
    </row>
    <row r="185" spans="1:4" ht="25.5" x14ac:dyDescent="0.25">
      <c r="A185" s="5" t="s">
        <v>335</v>
      </c>
      <c r="B185" s="15" t="s">
        <v>336</v>
      </c>
      <c r="C185" s="17">
        <f>70*0.27</f>
        <v>18.900000000000002</v>
      </c>
      <c r="D185" s="26"/>
    </row>
    <row r="186" spans="1:4" x14ac:dyDescent="0.25">
      <c r="A186" s="37"/>
      <c r="B186" s="38" t="s">
        <v>338</v>
      </c>
      <c r="C186" s="39"/>
      <c r="D186" s="25"/>
    </row>
    <row r="187" spans="1:4" x14ac:dyDescent="0.25">
      <c r="A187" s="9" t="s">
        <v>1147</v>
      </c>
      <c r="B187" s="6" t="s">
        <v>1148</v>
      </c>
      <c r="C187" s="8">
        <v>324</v>
      </c>
      <c r="D187" s="32"/>
    </row>
    <row r="188" spans="1:4" ht="25.5" x14ac:dyDescent="0.25">
      <c r="A188" s="9" t="s">
        <v>1149</v>
      </c>
      <c r="B188" s="6" t="s">
        <v>1150</v>
      </c>
      <c r="C188" s="8">
        <v>94.5</v>
      </c>
      <c r="D188" s="10" t="s">
        <v>1163</v>
      </c>
    </row>
    <row r="189" spans="1:4" x14ac:dyDescent="0.25">
      <c r="A189" s="22"/>
      <c r="B189" s="22" t="s">
        <v>339</v>
      </c>
      <c r="C189" s="22"/>
      <c r="D189" s="23"/>
    </row>
    <row r="190" spans="1:4" ht="60.6" customHeight="1" x14ac:dyDescent="0.25">
      <c r="A190" s="43" t="s">
        <v>982</v>
      </c>
      <c r="B190" s="36" t="s">
        <v>983</v>
      </c>
      <c r="C190" s="35">
        <f>130*0.27</f>
        <v>35.1</v>
      </c>
      <c r="D190" s="18" t="s">
        <v>984</v>
      </c>
    </row>
    <row r="191" spans="1:4" x14ac:dyDescent="0.25">
      <c r="A191" s="43" t="s">
        <v>340</v>
      </c>
      <c r="B191" s="36" t="s">
        <v>341</v>
      </c>
      <c r="C191" s="35">
        <f>140*0.27</f>
        <v>37.800000000000004</v>
      </c>
      <c r="D191" s="18" t="s">
        <v>374</v>
      </c>
    </row>
    <row r="192" spans="1:4" ht="25.5" x14ac:dyDescent="0.25">
      <c r="A192" s="43" t="s">
        <v>363</v>
      </c>
      <c r="B192" s="36" t="s">
        <v>364</v>
      </c>
      <c r="C192" s="35">
        <f>100*0.27</f>
        <v>27</v>
      </c>
      <c r="D192" s="18" t="s">
        <v>452</v>
      </c>
    </row>
    <row r="193" spans="1:4" x14ac:dyDescent="0.25">
      <c r="A193" s="43" t="s">
        <v>344</v>
      </c>
      <c r="B193" s="36" t="s">
        <v>345</v>
      </c>
      <c r="C193" s="35">
        <f t="shared" ref="C193:C198" si="0">140*0.27</f>
        <v>37.800000000000004</v>
      </c>
      <c r="D193" s="18" t="s">
        <v>452</v>
      </c>
    </row>
    <row r="194" spans="1:4" x14ac:dyDescent="0.25">
      <c r="A194" s="43" t="s">
        <v>361</v>
      </c>
      <c r="B194" s="36" t="s">
        <v>362</v>
      </c>
      <c r="C194" s="35">
        <f t="shared" si="0"/>
        <v>37.800000000000004</v>
      </c>
      <c r="D194" s="18" t="s">
        <v>452</v>
      </c>
    </row>
    <row r="195" spans="1:4" x14ac:dyDescent="0.25">
      <c r="A195" s="43" t="s">
        <v>352</v>
      </c>
      <c r="B195" s="36" t="s">
        <v>353</v>
      </c>
      <c r="C195" s="35">
        <f t="shared" si="0"/>
        <v>37.800000000000004</v>
      </c>
      <c r="D195" s="18" t="s">
        <v>452</v>
      </c>
    </row>
    <row r="196" spans="1:4" ht="38.25" x14ac:dyDescent="0.25">
      <c r="A196" s="43" t="s">
        <v>976</v>
      </c>
      <c r="B196" s="36" t="s">
        <v>980</v>
      </c>
      <c r="C196" s="35">
        <f t="shared" si="0"/>
        <v>37.800000000000004</v>
      </c>
      <c r="D196" s="18" t="s">
        <v>979</v>
      </c>
    </row>
    <row r="197" spans="1:4" ht="38.25" x14ac:dyDescent="0.25">
      <c r="A197" s="43" t="s">
        <v>977</v>
      </c>
      <c r="B197" s="36" t="s">
        <v>981</v>
      </c>
      <c r="C197" s="35">
        <f t="shared" si="0"/>
        <v>37.800000000000004</v>
      </c>
      <c r="D197" s="18" t="s">
        <v>978</v>
      </c>
    </row>
    <row r="198" spans="1:4" x14ac:dyDescent="0.25">
      <c r="A198" s="43" t="s">
        <v>365</v>
      </c>
      <c r="B198" s="36" t="s">
        <v>366</v>
      </c>
      <c r="C198" s="35">
        <f t="shared" si="0"/>
        <v>37.800000000000004</v>
      </c>
      <c r="D198" s="18" t="s">
        <v>452</v>
      </c>
    </row>
    <row r="199" spans="1:4" x14ac:dyDescent="0.25">
      <c r="A199" s="43" t="s">
        <v>359</v>
      </c>
      <c r="B199" s="36" t="s">
        <v>360</v>
      </c>
      <c r="C199" s="35">
        <f>200*0.27</f>
        <v>54</v>
      </c>
      <c r="D199" s="18" t="s">
        <v>452</v>
      </c>
    </row>
    <row r="200" spans="1:4" x14ac:dyDescent="0.25">
      <c r="A200" s="43" t="s">
        <v>356</v>
      </c>
      <c r="B200" s="36" t="s">
        <v>357</v>
      </c>
      <c r="C200" s="35">
        <f>130*0.27</f>
        <v>35.1</v>
      </c>
      <c r="D200" s="18" t="s">
        <v>452</v>
      </c>
    </row>
    <row r="201" spans="1:4" ht="38.25" x14ac:dyDescent="0.25">
      <c r="A201" s="43" t="s">
        <v>970</v>
      </c>
      <c r="B201" s="36" t="s">
        <v>974</v>
      </c>
      <c r="C201" s="35">
        <f>60*0.27</f>
        <v>16.200000000000003</v>
      </c>
      <c r="D201" s="18" t="s">
        <v>972</v>
      </c>
    </row>
    <row r="202" spans="1:4" ht="38.25" x14ac:dyDescent="0.25">
      <c r="A202" s="43" t="s">
        <v>971</v>
      </c>
      <c r="B202" s="36" t="s">
        <v>975</v>
      </c>
      <c r="C202" s="35">
        <f>90*0.27</f>
        <v>24.3</v>
      </c>
      <c r="D202" s="18" t="s">
        <v>973</v>
      </c>
    </row>
    <row r="203" spans="1:4" x14ac:dyDescent="0.25">
      <c r="A203" s="43" t="s">
        <v>342</v>
      </c>
      <c r="B203" s="36" t="s">
        <v>343</v>
      </c>
      <c r="C203" s="35">
        <f>85*0.27</f>
        <v>22.950000000000003</v>
      </c>
      <c r="D203" s="18" t="s">
        <v>452</v>
      </c>
    </row>
    <row r="204" spans="1:4" ht="38.25" x14ac:dyDescent="0.25">
      <c r="A204" s="43" t="s">
        <v>891</v>
      </c>
      <c r="B204" s="36" t="s">
        <v>966</v>
      </c>
      <c r="C204" s="35">
        <f>70*0.27</f>
        <v>18.900000000000002</v>
      </c>
      <c r="D204" s="18" t="s">
        <v>965</v>
      </c>
    </row>
    <row r="205" spans="1:4" ht="38.25" x14ac:dyDescent="0.25">
      <c r="A205" s="43" t="s">
        <v>967</v>
      </c>
      <c r="B205" s="36" t="s">
        <v>969</v>
      </c>
      <c r="C205" s="35">
        <f>70*0.27</f>
        <v>18.900000000000002</v>
      </c>
      <c r="D205" s="18" t="s">
        <v>968</v>
      </c>
    </row>
    <row r="206" spans="1:4" x14ac:dyDescent="0.25">
      <c r="A206" s="43" t="s">
        <v>367</v>
      </c>
      <c r="B206" s="36" t="s">
        <v>368</v>
      </c>
      <c r="C206" s="35">
        <f>140*0.27</f>
        <v>37.800000000000004</v>
      </c>
      <c r="D206" s="18" t="s">
        <v>452</v>
      </c>
    </row>
    <row r="207" spans="1:4" x14ac:dyDescent="0.25">
      <c r="A207" s="43" t="s">
        <v>350</v>
      </c>
      <c r="B207" s="36" t="s">
        <v>351</v>
      </c>
      <c r="C207" s="35">
        <f>120*0.27</f>
        <v>32.400000000000006</v>
      </c>
      <c r="D207" s="18" t="s">
        <v>452</v>
      </c>
    </row>
    <row r="208" spans="1:4" x14ac:dyDescent="0.25">
      <c r="A208" s="43" t="s">
        <v>348</v>
      </c>
      <c r="B208" s="36" t="s">
        <v>349</v>
      </c>
      <c r="C208" s="35">
        <f>120*0.27</f>
        <v>32.400000000000006</v>
      </c>
      <c r="D208" s="18" t="s">
        <v>452</v>
      </c>
    </row>
    <row r="209" spans="1:4" x14ac:dyDescent="0.25">
      <c r="A209" s="43" t="s">
        <v>354</v>
      </c>
      <c r="B209" s="36" t="s">
        <v>355</v>
      </c>
      <c r="C209" s="35">
        <f>1500*0.27</f>
        <v>405</v>
      </c>
      <c r="D209" s="18" t="s">
        <v>452</v>
      </c>
    </row>
    <row r="210" spans="1:4" ht="25.5" x14ac:dyDescent="0.25">
      <c r="A210" s="43" t="s">
        <v>346</v>
      </c>
      <c r="B210" s="36" t="s">
        <v>371</v>
      </c>
      <c r="C210" s="35">
        <f>140*0.27</f>
        <v>37.800000000000004</v>
      </c>
      <c r="D210" s="18" t="s">
        <v>1164</v>
      </c>
    </row>
    <row r="211" spans="1:4" ht="55.5" customHeight="1" x14ac:dyDescent="0.25">
      <c r="A211" s="43" t="s">
        <v>358</v>
      </c>
      <c r="B211" s="36" t="s">
        <v>937</v>
      </c>
      <c r="C211" s="35">
        <f>180*0.27</f>
        <v>48.6</v>
      </c>
      <c r="D211" s="41" t="s">
        <v>1186</v>
      </c>
    </row>
    <row r="212" spans="1:4" ht="38.25" x14ac:dyDescent="0.25">
      <c r="A212" s="43" t="s">
        <v>347</v>
      </c>
      <c r="B212" s="36" t="s">
        <v>372</v>
      </c>
      <c r="C212" s="35">
        <f>500*0.27</f>
        <v>135</v>
      </c>
      <c r="D212" s="18" t="s">
        <v>373</v>
      </c>
    </row>
    <row r="213" spans="1:4" x14ac:dyDescent="0.25">
      <c r="A213" s="5" t="s">
        <v>369</v>
      </c>
      <c r="B213" s="15" t="s">
        <v>370</v>
      </c>
      <c r="C213" s="17">
        <f>200*0.27</f>
        <v>54</v>
      </c>
      <c r="D213" s="10" t="s">
        <v>452</v>
      </c>
    </row>
    <row r="214" spans="1:4" x14ac:dyDescent="0.25">
      <c r="A214" s="22"/>
      <c r="B214" s="22" t="s">
        <v>375</v>
      </c>
      <c r="C214" s="22"/>
      <c r="D214" s="23"/>
    </row>
    <row r="215" spans="1:4" x14ac:dyDescent="0.25">
      <c r="A215" s="31"/>
      <c r="B215" s="34" t="s">
        <v>454</v>
      </c>
      <c r="C215" s="24"/>
      <c r="D215" s="25"/>
    </row>
    <row r="216" spans="1:4" x14ac:dyDescent="0.25">
      <c r="A216" s="9" t="s">
        <v>376</v>
      </c>
      <c r="B216" s="6" t="s">
        <v>1155</v>
      </c>
      <c r="C216" s="8">
        <f>200*0.27</f>
        <v>54</v>
      </c>
      <c r="D216" s="10" t="s">
        <v>452</v>
      </c>
    </row>
    <row r="217" spans="1:4" ht="38.25" x14ac:dyDescent="0.25">
      <c r="A217" s="43" t="s">
        <v>956</v>
      </c>
      <c r="B217" s="36" t="s">
        <v>962</v>
      </c>
      <c r="C217" s="35">
        <f>20*0.27</f>
        <v>5.4</v>
      </c>
      <c r="D217" s="18" t="s">
        <v>959</v>
      </c>
    </row>
    <row r="218" spans="1:4" x14ac:dyDescent="0.25">
      <c r="A218" s="43" t="s">
        <v>377</v>
      </c>
      <c r="B218" s="36" t="s">
        <v>448</v>
      </c>
      <c r="C218" s="35">
        <f>70*0.27</f>
        <v>18.900000000000002</v>
      </c>
      <c r="D218" s="18"/>
    </row>
    <row r="219" spans="1:4" ht="38.25" x14ac:dyDescent="0.25">
      <c r="A219" s="43" t="s">
        <v>957</v>
      </c>
      <c r="B219" s="36" t="s">
        <v>963</v>
      </c>
      <c r="C219" s="35">
        <f>20*0.27</f>
        <v>5.4</v>
      </c>
      <c r="D219" s="18" t="s">
        <v>960</v>
      </c>
    </row>
    <row r="220" spans="1:4" ht="38.25" x14ac:dyDescent="0.25">
      <c r="A220" s="43" t="s">
        <v>958</v>
      </c>
      <c r="B220" s="36" t="s">
        <v>964</v>
      </c>
      <c r="C220" s="35">
        <f>20*0.27</f>
        <v>5.4</v>
      </c>
      <c r="D220" s="18" t="s">
        <v>961</v>
      </c>
    </row>
    <row r="221" spans="1:4" ht="38.25" x14ac:dyDescent="0.25">
      <c r="A221" s="43" t="s">
        <v>947</v>
      </c>
      <c r="B221" s="36" t="s">
        <v>949</v>
      </c>
      <c r="C221" s="35">
        <f>20*0.27</f>
        <v>5.4</v>
      </c>
      <c r="D221" s="18" t="s">
        <v>948</v>
      </c>
    </row>
    <row r="222" spans="1:4" x14ac:dyDescent="0.25">
      <c r="A222" s="43" t="s">
        <v>378</v>
      </c>
      <c r="B222" s="36" t="s">
        <v>379</v>
      </c>
      <c r="C222" s="35">
        <f>60*0.27</f>
        <v>16.200000000000003</v>
      </c>
      <c r="D222" s="18"/>
    </row>
    <row r="223" spans="1:4" ht="63.75" x14ac:dyDescent="0.25">
      <c r="A223" s="43" t="s">
        <v>941</v>
      </c>
      <c r="B223" s="36" t="s">
        <v>942</v>
      </c>
      <c r="C223" s="35">
        <f>50*0.27</f>
        <v>13.5</v>
      </c>
      <c r="D223" s="18" t="s">
        <v>943</v>
      </c>
    </row>
    <row r="224" spans="1:4" ht="38.25" x14ac:dyDescent="0.25">
      <c r="A224" s="43" t="s">
        <v>953</v>
      </c>
      <c r="B224" s="36" t="s">
        <v>955</v>
      </c>
      <c r="C224" s="35">
        <f>70*0.27</f>
        <v>18.900000000000002</v>
      </c>
      <c r="D224" s="18" t="s">
        <v>954</v>
      </c>
    </row>
    <row r="225" spans="1:4" x14ac:dyDescent="0.25">
      <c r="A225" s="43" t="s">
        <v>382</v>
      </c>
      <c r="B225" s="36" t="s">
        <v>383</v>
      </c>
      <c r="C225" s="35">
        <f>120*0.27</f>
        <v>32.400000000000006</v>
      </c>
      <c r="D225" s="18" t="s">
        <v>452</v>
      </c>
    </row>
    <row r="226" spans="1:4" x14ac:dyDescent="0.25">
      <c r="A226" s="43" t="s">
        <v>384</v>
      </c>
      <c r="B226" s="36" t="s">
        <v>385</v>
      </c>
      <c r="C226" s="35">
        <f>50*0.27</f>
        <v>13.5</v>
      </c>
      <c r="D226" s="18"/>
    </row>
    <row r="227" spans="1:4" x14ac:dyDescent="0.25">
      <c r="A227" s="43" t="s">
        <v>386</v>
      </c>
      <c r="B227" s="36" t="s">
        <v>387</v>
      </c>
      <c r="C227" s="35">
        <f>50*0.27</f>
        <v>13.5</v>
      </c>
      <c r="D227" s="18"/>
    </row>
    <row r="228" spans="1:4" ht="51" x14ac:dyDescent="0.25">
      <c r="A228" s="43" t="s">
        <v>938</v>
      </c>
      <c r="B228" s="36" t="s">
        <v>940</v>
      </c>
      <c r="C228" s="35">
        <f>150*0.27</f>
        <v>40.5</v>
      </c>
      <c r="D228" s="18" t="s">
        <v>939</v>
      </c>
    </row>
    <row r="229" spans="1:4" ht="51" x14ac:dyDescent="0.25">
      <c r="A229" s="43" t="s">
        <v>950</v>
      </c>
      <c r="B229" s="36" t="s">
        <v>952</v>
      </c>
      <c r="C229" s="35">
        <f>25*0.27</f>
        <v>6.75</v>
      </c>
      <c r="D229" s="18" t="s">
        <v>951</v>
      </c>
    </row>
    <row r="230" spans="1:4" ht="38.25" x14ac:dyDescent="0.25">
      <c r="A230" s="43" t="s">
        <v>944</v>
      </c>
      <c r="B230" s="36" t="s">
        <v>946</v>
      </c>
      <c r="C230" s="35">
        <f>20*0.27</f>
        <v>5.4</v>
      </c>
      <c r="D230" s="18" t="s">
        <v>945</v>
      </c>
    </row>
    <row r="231" spans="1:4" x14ac:dyDescent="0.25">
      <c r="A231" s="43" t="s">
        <v>380</v>
      </c>
      <c r="B231" s="36" t="s">
        <v>381</v>
      </c>
      <c r="C231" s="35">
        <f>100*0.27</f>
        <v>27</v>
      </c>
      <c r="D231" s="18"/>
    </row>
    <row r="232" spans="1:4" x14ac:dyDescent="0.25">
      <c r="A232" s="51" t="s">
        <v>445</v>
      </c>
      <c r="B232" s="36" t="s">
        <v>446</v>
      </c>
      <c r="C232" s="35">
        <f>100*0.27</f>
        <v>27</v>
      </c>
      <c r="D232" s="18" t="s">
        <v>447</v>
      </c>
    </row>
    <row r="233" spans="1:4" x14ac:dyDescent="0.25">
      <c r="A233" s="51" t="s">
        <v>449</v>
      </c>
      <c r="B233" s="36" t="s">
        <v>451</v>
      </c>
      <c r="C233" s="35">
        <f>60*0.27</f>
        <v>16.200000000000003</v>
      </c>
      <c r="D233" s="18" t="s">
        <v>450</v>
      </c>
    </row>
    <row r="234" spans="1:4" ht="25.5" x14ac:dyDescent="0.25">
      <c r="A234" s="9" t="s">
        <v>388</v>
      </c>
      <c r="B234" s="6" t="s">
        <v>389</v>
      </c>
      <c r="C234" s="8">
        <f>400*0.27</f>
        <v>108</v>
      </c>
      <c r="D234" s="10"/>
    </row>
    <row r="235" spans="1:4" x14ac:dyDescent="0.25">
      <c r="A235" s="31"/>
      <c r="B235" s="34" t="s">
        <v>455</v>
      </c>
      <c r="C235" s="24"/>
      <c r="D235" s="25"/>
    </row>
    <row r="236" spans="1:4" x14ac:dyDescent="0.25">
      <c r="A236" s="9" t="s">
        <v>398</v>
      </c>
      <c r="B236" s="6" t="s">
        <v>399</v>
      </c>
      <c r="C236" s="8">
        <f>150*0.27</f>
        <v>40.5</v>
      </c>
      <c r="D236" s="10"/>
    </row>
    <row r="237" spans="1:4" x14ac:dyDescent="0.25">
      <c r="A237" s="9" t="s">
        <v>390</v>
      </c>
      <c r="B237" s="6" t="s">
        <v>391</v>
      </c>
      <c r="C237" s="8">
        <f>100*0.27</f>
        <v>27</v>
      </c>
      <c r="D237" s="10"/>
    </row>
    <row r="238" spans="1:4" x14ac:dyDescent="0.25">
      <c r="A238" s="9" t="s">
        <v>392</v>
      </c>
      <c r="B238" s="6" t="s">
        <v>393</v>
      </c>
      <c r="C238" s="8">
        <f>100*0.27</f>
        <v>27</v>
      </c>
      <c r="D238" s="10"/>
    </row>
    <row r="239" spans="1:4" x14ac:dyDescent="0.25">
      <c r="A239" s="9" t="s">
        <v>394</v>
      </c>
      <c r="B239" s="6" t="s">
        <v>395</v>
      </c>
      <c r="C239" s="8">
        <f>100*0.27</f>
        <v>27</v>
      </c>
      <c r="D239" s="10"/>
    </row>
    <row r="240" spans="1:4" x14ac:dyDescent="0.25">
      <c r="A240" s="9" t="s">
        <v>396</v>
      </c>
      <c r="B240" s="6" t="s">
        <v>397</v>
      </c>
      <c r="C240" s="8">
        <f>240*0.27</f>
        <v>64.800000000000011</v>
      </c>
      <c r="D240" s="10"/>
    </row>
    <row r="241" spans="1:4" x14ac:dyDescent="0.25">
      <c r="A241" s="9" t="s">
        <v>402</v>
      </c>
      <c r="B241" s="6" t="s">
        <v>403</v>
      </c>
      <c r="C241" s="8">
        <f>150*0.27</f>
        <v>40.5</v>
      </c>
      <c r="D241" s="10"/>
    </row>
    <row r="242" spans="1:4" x14ac:dyDescent="0.25">
      <c r="A242" s="9" t="s">
        <v>400</v>
      </c>
      <c r="B242" s="6" t="s">
        <v>401</v>
      </c>
      <c r="C242" s="8">
        <f>110*0.27</f>
        <v>29.700000000000003</v>
      </c>
      <c r="D242" s="10"/>
    </row>
    <row r="243" spans="1:4" x14ac:dyDescent="0.25">
      <c r="A243" s="9" t="s">
        <v>404</v>
      </c>
      <c r="B243" s="6" t="s">
        <v>405</v>
      </c>
      <c r="C243" s="8">
        <f>50*0.27</f>
        <v>13.5</v>
      </c>
      <c r="D243" s="10"/>
    </row>
    <row r="244" spans="1:4" x14ac:dyDescent="0.25">
      <c r="A244" s="9" t="s">
        <v>406</v>
      </c>
      <c r="B244" s="6" t="s">
        <v>407</v>
      </c>
      <c r="C244" s="8">
        <f>100*0.27</f>
        <v>27</v>
      </c>
      <c r="D244" s="10"/>
    </row>
    <row r="245" spans="1:4" x14ac:dyDescent="0.25">
      <c r="A245" s="9" t="s">
        <v>408</v>
      </c>
      <c r="B245" s="6" t="s">
        <v>409</v>
      </c>
      <c r="C245" s="8">
        <f>100*0.27</f>
        <v>27</v>
      </c>
      <c r="D245" s="10"/>
    </row>
    <row r="246" spans="1:4" x14ac:dyDescent="0.25">
      <c r="A246" s="9" t="s">
        <v>410</v>
      </c>
      <c r="B246" s="6" t="s">
        <v>411</v>
      </c>
      <c r="C246" s="8">
        <f>300*0.27</f>
        <v>81</v>
      </c>
      <c r="D246" s="10"/>
    </row>
    <row r="247" spans="1:4" x14ac:dyDescent="0.25">
      <c r="A247" s="9" t="s">
        <v>412</v>
      </c>
      <c r="B247" s="6" t="s">
        <v>413</v>
      </c>
      <c r="C247" s="8">
        <f>100*0.27</f>
        <v>27</v>
      </c>
      <c r="D247" s="10"/>
    </row>
    <row r="248" spans="1:4" x14ac:dyDescent="0.25">
      <c r="A248" s="9" t="s">
        <v>414</v>
      </c>
      <c r="B248" s="6" t="s">
        <v>415</v>
      </c>
      <c r="C248" s="8">
        <f>80*0.27</f>
        <v>21.6</v>
      </c>
      <c r="D248" s="10"/>
    </row>
    <row r="249" spans="1:4" x14ac:dyDescent="0.25">
      <c r="A249" s="9" t="s">
        <v>416</v>
      </c>
      <c r="B249" s="6" t="s">
        <v>417</v>
      </c>
      <c r="C249" s="8">
        <f>100*0.27</f>
        <v>27</v>
      </c>
      <c r="D249" s="10"/>
    </row>
    <row r="250" spans="1:4" x14ac:dyDescent="0.25">
      <c r="A250" s="9" t="s">
        <v>418</v>
      </c>
      <c r="B250" s="6" t="s">
        <v>419</v>
      </c>
      <c r="C250" s="8">
        <f>100*0.27</f>
        <v>27</v>
      </c>
      <c r="D250" s="10"/>
    </row>
    <row r="251" spans="1:4" x14ac:dyDescent="0.25">
      <c r="A251" s="31"/>
      <c r="B251" s="34" t="s">
        <v>456</v>
      </c>
      <c r="C251" s="24"/>
      <c r="D251" s="25"/>
    </row>
    <row r="252" spans="1:4" x14ac:dyDescent="0.25">
      <c r="A252" s="9" t="s">
        <v>428</v>
      </c>
      <c r="B252" s="6" t="s">
        <v>429</v>
      </c>
      <c r="C252" s="8">
        <f>150*0.27</f>
        <v>40.5</v>
      </c>
      <c r="D252" s="10"/>
    </row>
    <row r="253" spans="1:4" x14ac:dyDescent="0.25">
      <c r="A253" s="9" t="s">
        <v>422</v>
      </c>
      <c r="B253" s="6" t="s">
        <v>423</v>
      </c>
      <c r="C253" s="8">
        <f>100*0.27</f>
        <v>27</v>
      </c>
      <c r="D253" s="10"/>
    </row>
    <row r="254" spans="1:4" x14ac:dyDescent="0.25">
      <c r="A254" s="9" t="s">
        <v>424</v>
      </c>
      <c r="B254" s="6" t="s">
        <v>425</v>
      </c>
      <c r="C254" s="8">
        <f>100*0.27</f>
        <v>27</v>
      </c>
      <c r="D254" s="10"/>
    </row>
    <row r="255" spans="1:4" x14ac:dyDescent="0.25">
      <c r="A255" s="9" t="s">
        <v>426</v>
      </c>
      <c r="B255" s="6" t="s">
        <v>427</v>
      </c>
      <c r="C255" s="8">
        <f>120*0.27</f>
        <v>32.400000000000006</v>
      </c>
      <c r="D255" s="10"/>
    </row>
    <row r="256" spans="1:4" x14ac:dyDescent="0.25">
      <c r="A256" s="9" t="s">
        <v>420</v>
      </c>
      <c r="B256" s="6" t="s">
        <v>421</v>
      </c>
      <c r="C256" s="8">
        <f>50*0.27</f>
        <v>13.5</v>
      </c>
      <c r="D256" s="10"/>
    </row>
    <row r="258" spans="1:4" ht="70.5" customHeight="1" x14ac:dyDescent="0.25">
      <c r="A258" s="9" t="s">
        <v>432</v>
      </c>
      <c r="B258" s="6" t="s">
        <v>433</v>
      </c>
      <c r="C258" s="8">
        <f>250*0.27</f>
        <v>67.5</v>
      </c>
      <c r="D258" s="10" t="s">
        <v>1165</v>
      </c>
    </row>
    <row r="259" spans="1:4" x14ac:dyDescent="0.25">
      <c r="A259" s="9" t="s">
        <v>434</v>
      </c>
      <c r="B259" s="6" t="s">
        <v>435</v>
      </c>
      <c r="C259" s="8">
        <f>300*0.27</f>
        <v>81</v>
      </c>
      <c r="D259" s="10"/>
    </row>
    <row r="260" spans="1:4" x14ac:dyDescent="0.25">
      <c r="A260" s="9" t="s">
        <v>436</v>
      </c>
      <c r="B260" s="6" t="s">
        <v>437</v>
      </c>
      <c r="C260" s="8">
        <f>50*0.27</f>
        <v>13.5</v>
      </c>
      <c r="D260" s="10"/>
    </row>
    <row r="261" spans="1:4" x14ac:dyDescent="0.25">
      <c r="A261" s="31"/>
      <c r="B261" s="34" t="s">
        <v>457</v>
      </c>
      <c r="C261" s="24"/>
      <c r="D261" s="25"/>
    </row>
    <row r="262" spans="1:4" ht="67.5" customHeight="1" x14ac:dyDescent="0.25">
      <c r="A262" s="9" t="s">
        <v>439</v>
      </c>
      <c r="B262" s="6" t="s">
        <v>440</v>
      </c>
      <c r="C262" s="8">
        <f>600*0.27</f>
        <v>162</v>
      </c>
      <c r="D262" s="10" t="s">
        <v>1166</v>
      </c>
    </row>
    <row r="264" spans="1:4" x14ac:dyDescent="0.25">
      <c r="A264" s="9" t="s">
        <v>438</v>
      </c>
      <c r="B264" s="59" t="s">
        <v>1182</v>
      </c>
      <c r="C264" s="72">
        <f>100*0.27</f>
        <v>27</v>
      </c>
      <c r="D264" s="75" t="s">
        <v>453</v>
      </c>
    </row>
    <row r="265" spans="1:4" ht="25.5" x14ac:dyDescent="0.25">
      <c r="A265" s="5" t="s">
        <v>443</v>
      </c>
      <c r="B265" s="15" t="s">
        <v>444</v>
      </c>
      <c r="C265" s="17">
        <f>300*0.27</f>
        <v>81</v>
      </c>
      <c r="D265" s="20"/>
    </row>
    <row r="266" spans="1:4" ht="30" x14ac:dyDescent="0.25">
      <c r="A266" s="22"/>
      <c r="B266" s="22" t="s">
        <v>458</v>
      </c>
      <c r="C266" s="22"/>
      <c r="D266" s="23"/>
    </row>
    <row r="267" spans="1:4" x14ac:dyDescent="0.25">
      <c r="A267" s="31"/>
      <c r="B267" s="34" t="s">
        <v>574</v>
      </c>
      <c r="C267" s="24"/>
      <c r="D267" s="25"/>
    </row>
    <row r="268" spans="1:4" x14ac:dyDescent="0.25">
      <c r="A268" s="9" t="s">
        <v>472</v>
      </c>
      <c r="B268" s="6" t="s">
        <v>473</v>
      </c>
      <c r="C268" s="8">
        <f>120*0.27</f>
        <v>32.400000000000006</v>
      </c>
      <c r="D268" s="18"/>
    </row>
    <row r="269" spans="1:4" x14ac:dyDescent="0.25">
      <c r="A269" s="9" t="s">
        <v>459</v>
      </c>
      <c r="B269" s="6" t="s">
        <v>460</v>
      </c>
      <c r="C269" s="8">
        <f>300*0.27</f>
        <v>81</v>
      </c>
      <c r="D269" s="18" t="s">
        <v>107</v>
      </c>
    </row>
    <row r="270" spans="1:4" x14ac:dyDescent="0.25">
      <c r="A270" s="9" t="s">
        <v>461</v>
      </c>
      <c r="B270" s="6" t="s">
        <v>462</v>
      </c>
      <c r="C270" s="8">
        <f>100*0.27</f>
        <v>27</v>
      </c>
      <c r="D270" s="18"/>
    </row>
    <row r="271" spans="1:4" ht="25.5" x14ac:dyDescent="0.25">
      <c r="A271" s="9" t="s">
        <v>465</v>
      </c>
      <c r="B271" s="6" t="s">
        <v>551</v>
      </c>
      <c r="C271" s="8">
        <f>200*0.27</f>
        <v>54</v>
      </c>
      <c r="D271" s="18" t="s">
        <v>552</v>
      </c>
    </row>
    <row r="273" spans="1:4" ht="51" x14ac:dyDescent="0.25">
      <c r="A273" s="43" t="s">
        <v>926</v>
      </c>
      <c r="B273" s="36" t="s">
        <v>932</v>
      </c>
      <c r="C273" s="35">
        <f>10*0.27</f>
        <v>2.7</v>
      </c>
      <c r="D273" s="18" t="s">
        <v>931</v>
      </c>
    </row>
    <row r="274" spans="1:4" ht="38.25" x14ac:dyDescent="0.25">
      <c r="A274" s="43" t="s">
        <v>927</v>
      </c>
      <c r="B274" s="36" t="s">
        <v>933</v>
      </c>
      <c r="C274" s="35">
        <f>40*0.27</f>
        <v>10.8</v>
      </c>
      <c r="D274" s="18" t="s">
        <v>929</v>
      </c>
    </row>
    <row r="275" spans="1:4" ht="51" x14ac:dyDescent="0.25">
      <c r="A275" s="43" t="s">
        <v>928</v>
      </c>
      <c r="B275" s="36" t="s">
        <v>934</v>
      </c>
      <c r="C275" s="35">
        <f>35*0.27</f>
        <v>9.4500000000000011</v>
      </c>
      <c r="D275" s="18" t="s">
        <v>930</v>
      </c>
    </row>
    <row r="276" spans="1:4" ht="38.25" x14ac:dyDescent="0.25">
      <c r="A276" s="43" t="s">
        <v>914</v>
      </c>
      <c r="B276" s="36" t="s">
        <v>918</v>
      </c>
      <c r="C276" s="35">
        <f>60*0.27</f>
        <v>16.200000000000003</v>
      </c>
      <c r="D276" s="18" t="s">
        <v>916</v>
      </c>
    </row>
    <row r="277" spans="1:4" ht="38.25" x14ac:dyDescent="0.25">
      <c r="A277" s="43" t="s">
        <v>915</v>
      </c>
      <c r="B277" s="36" t="s">
        <v>919</v>
      </c>
      <c r="C277" s="35">
        <f>40*0.27</f>
        <v>10.8</v>
      </c>
      <c r="D277" s="18" t="s">
        <v>917</v>
      </c>
    </row>
    <row r="278" spans="1:4" ht="38.25" x14ac:dyDescent="0.25">
      <c r="A278" s="43" t="s">
        <v>908</v>
      </c>
      <c r="B278" s="36" t="s">
        <v>912</v>
      </c>
      <c r="C278" s="35">
        <f>40*0.27</f>
        <v>10.8</v>
      </c>
      <c r="D278" s="18" t="s">
        <v>910</v>
      </c>
    </row>
    <row r="279" spans="1:4" ht="38.25" x14ac:dyDescent="0.25">
      <c r="A279" s="43" t="s">
        <v>909</v>
      </c>
      <c r="B279" s="36" t="s">
        <v>913</v>
      </c>
      <c r="C279" s="35">
        <f>150*0.27</f>
        <v>40.5</v>
      </c>
      <c r="D279" s="18" t="s">
        <v>911</v>
      </c>
    </row>
    <row r="280" spans="1:4" x14ac:dyDescent="0.25">
      <c r="A280" s="9" t="s">
        <v>470</v>
      </c>
      <c r="B280" s="6" t="s">
        <v>471</v>
      </c>
      <c r="C280" s="8">
        <f>200*0.27</f>
        <v>54</v>
      </c>
      <c r="D280" s="18"/>
    </row>
    <row r="281" spans="1:4" x14ac:dyDescent="0.25">
      <c r="A281" s="9" t="s">
        <v>474</v>
      </c>
      <c r="B281" s="6" t="s">
        <v>475</v>
      </c>
      <c r="C281" s="8">
        <f>150*0.27</f>
        <v>40.5</v>
      </c>
      <c r="D281" s="18"/>
    </row>
    <row r="282" spans="1:4" x14ac:dyDescent="0.25">
      <c r="A282" s="9" t="s">
        <v>476</v>
      </c>
      <c r="B282" s="6" t="s">
        <v>477</v>
      </c>
      <c r="C282" s="8">
        <f>70*0.27</f>
        <v>18.900000000000002</v>
      </c>
      <c r="D282" s="18"/>
    </row>
    <row r="283" spans="1:4" ht="25.5" x14ac:dyDescent="0.25">
      <c r="A283" s="9" t="s">
        <v>468</v>
      </c>
      <c r="B283" s="6" t="s">
        <v>469</v>
      </c>
      <c r="C283" s="8">
        <f>120*0.27</f>
        <v>32.400000000000006</v>
      </c>
      <c r="D283" s="18"/>
    </row>
    <row r="284" spans="1:4" ht="38.25" x14ac:dyDescent="0.25">
      <c r="A284" s="43" t="s">
        <v>920</v>
      </c>
      <c r="B284" s="36" t="s">
        <v>924</v>
      </c>
      <c r="C284" s="35">
        <f>35*0.27</f>
        <v>9.4500000000000011</v>
      </c>
      <c r="D284" s="18" t="s">
        <v>922</v>
      </c>
    </row>
    <row r="285" spans="1:4" ht="38.25" x14ac:dyDescent="0.25">
      <c r="A285" s="43" t="s">
        <v>921</v>
      </c>
      <c r="B285" s="36" t="s">
        <v>925</v>
      </c>
      <c r="C285" s="35">
        <f>21*0.27</f>
        <v>5.67</v>
      </c>
      <c r="D285" s="18" t="s">
        <v>923</v>
      </c>
    </row>
    <row r="286" spans="1:4" ht="38.25" x14ac:dyDescent="0.25">
      <c r="A286" s="43" t="s">
        <v>905</v>
      </c>
      <c r="B286" s="36" t="s">
        <v>907</v>
      </c>
      <c r="C286" s="35">
        <f>45*0.27</f>
        <v>12.15</v>
      </c>
      <c r="D286" s="18" t="s">
        <v>906</v>
      </c>
    </row>
    <row r="287" spans="1:4" x14ac:dyDescent="0.25">
      <c r="A287" s="43" t="s">
        <v>478</v>
      </c>
      <c r="B287" s="36" t="s">
        <v>479</v>
      </c>
      <c r="C287" s="35">
        <f>70*0.27</f>
        <v>18.900000000000002</v>
      </c>
      <c r="D287" s="18"/>
    </row>
    <row r="288" spans="1:4" ht="25.5" x14ac:dyDescent="0.25">
      <c r="A288" s="43" t="s">
        <v>480</v>
      </c>
      <c r="B288" s="36" t="s">
        <v>481</v>
      </c>
      <c r="C288" s="35">
        <f>60*0.27</f>
        <v>16.200000000000003</v>
      </c>
      <c r="D288" s="18"/>
    </row>
    <row r="289" spans="1:4" x14ac:dyDescent="0.25">
      <c r="A289" s="43" t="s">
        <v>482</v>
      </c>
      <c r="B289" s="36" t="s">
        <v>483</v>
      </c>
      <c r="C289" s="35">
        <f>70*0.27</f>
        <v>18.900000000000002</v>
      </c>
      <c r="D289" s="18"/>
    </row>
    <row r="290" spans="1:4" x14ac:dyDescent="0.25">
      <c r="A290" s="43" t="s">
        <v>1062</v>
      </c>
      <c r="B290" s="36" t="s">
        <v>1063</v>
      </c>
      <c r="C290" s="35">
        <f>120*0.27</f>
        <v>32.400000000000006</v>
      </c>
      <c r="D290" s="18"/>
    </row>
    <row r="291" spans="1:4" x14ac:dyDescent="0.25">
      <c r="A291" s="43" t="s">
        <v>463</v>
      </c>
      <c r="B291" s="36" t="s">
        <v>464</v>
      </c>
      <c r="C291" s="35">
        <f>200*0.27</f>
        <v>54</v>
      </c>
      <c r="D291" s="18"/>
    </row>
    <row r="292" spans="1:4" x14ac:dyDescent="0.25">
      <c r="A292" s="43" t="s">
        <v>484</v>
      </c>
      <c r="B292" s="36" t="s">
        <v>485</v>
      </c>
      <c r="C292" s="35">
        <f>130*0.27</f>
        <v>35.1</v>
      </c>
      <c r="D292" s="18"/>
    </row>
    <row r="293" spans="1:4" ht="38.25" x14ac:dyDescent="0.25">
      <c r="A293" s="43" t="s">
        <v>935</v>
      </c>
      <c r="B293" s="36" t="s">
        <v>936</v>
      </c>
      <c r="C293" s="35">
        <f>40*0.27</f>
        <v>10.8</v>
      </c>
      <c r="D293" s="41" t="s">
        <v>1187</v>
      </c>
    </row>
    <row r="294" spans="1:4" x14ac:dyDescent="0.25">
      <c r="A294" s="51" t="s">
        <v>553</v>
      </c>
      <c r="B294" s="36" t="s">
        <v>554</v>
      </c>
      <c r="C294" s="35">
        <f>200*0.27</f>
        <v>54</v>
      </c>
      <c r="D294" s="18" t="s">
        <v>555</v>
      </c>
    </row>
    <row r="295" spans="1:4" x14ac:dyDescent="0.25">
      <c r="A295" s="43" t="s">
        <v>486</v>
      </c>
      <c r="B295" s="36" t="s">
        <v>487</v>
      </c>
      <c r="C295" s="35">
        <f>140*0.27</f>
        <v>37.800000000000004</v>
      </c>
      <c r="D295" s="18"/>
    </row>
    <row r="296" spans="1:4" ht="38.25" x14ac:dyDescent="0.25">
      <c r="A296" s="43" t="s">
        <v>901</v>
      </c>
      <c r="B296" s="36" t="s">
        <v>904</v>
      </c>
      <c r="C296" s="35">
        <f>10*0.27</f>
        <v>2.7</v>
      </c>
      <c r="D296" s="18" t="s">
        <v>903</v>
      </c>
    </row>
    <row r="297" spans="1:4" ht="30" x14ac:dyDescent="0.25">
      <c r="A297" s="31"/>
      <c r="B297" s="34" t="s">
        <v>575</v>
      </c>
      <c r="C297" s="24"/>
      <c r="D297" s="25"/>
    </row>
    <row r="298" spans="1:4" ht="25.5" x14ac:dyDescent="0.25">
      <c r="A298" s="9" t="s">
        <v>492</v>
      </c>
      <c r="B298" s="6" t="s">
        <v>493</v>
      </c>
      <c r="C298" s="8">
        <f>40*0.27</f>
        <v>10.8</v>
      </c>
      <c r="D298" s="41" t="s">
        <v>560</v>
      </c>
    </row>
    <row r="299" spans="1:4" ht="40.5" customHeight="1" x14ac:dyDescent="0.25">
      <c r="A299" s="9" t="s">
        <v>496</v>
      </c>
      <c r="B299" s="6" t="s">
        <v>497</v>
      </c>
      <c r="C299" s="8">
        <f>300*0.27</f>
        <v>81</v>
      </c>
      <c r="D299" s="41" t="s">
        <v>569</v>
      </c>
    </row>
    <row r="300" spans="1:4" ht="48.75" customHeight="1" x14ac:dyDescent="0.25">
      <c r="A300" s="9" t="s">
        <v>498</v>
      </c>
      <c r="B300" s="6" t="s">
        <v>499</v>
      </c>
      <c r="C300" s="8">
        <f>70*0.27</f>
        <v>18.900000000000002</v>
      </c>
      <c r="D300" s="41" t="s">
        <v>569</v>
      </c>
    </row>
    <row r="301" spans="1:4" ht="38.25" x14ac:dyDescent="0.25">
      <c r="A301" s="9" t="s">
        <v>500</v>
      </c>
      <c r="B301" s="6" t="s">
        <v>501</v>
      </c>
      <c r="C301" s="8">
        <f>120*0.27</f>
        <v>32.400000000000006</v>
      </c>
      <c r="D301" s="41" t="s">
        <v>570</v>
      </c>
    </row>
    <row r="302" spans="1:4" ht="38.25" x14ac:dyDescent="0.25">
      <c r="A302" s="9" t="s">
        <v>502</v>
      </c>
      <c r="B302" s="6" t="s">
        <v>503</v>
      </c>
      <c r="C302" s="8">
        <f>120*0.27</f>
        <v>32.400000000000006</v>
      </c>
      <c r="D302" s="41" t="s">
        <v>570</v>
      </c>
    </row>
    <row r="303" spans="1:4" ht="38.25" x14ac:dyDescent="0.25">
      <c r="A303" s="9" t="s">
        <v>504</v>
      </c>
      <c r="B303" s="6" t="s">
        <v>505</v>
      </c>
      <c r="C303" s="8">
        <f>300*0.27</f>
        <v>81</v>
      </c>
      <c r="D303" s="41" t="s">
        <v>570</v>
      </c>
    </row>
    <row r="304" spans="1:4" ht="38.25" x14ac:dyDescent="0.25">
      <c r="A304" s="9" t="s">
        <v>508</v>
      </c>
      <c r="B304" s="6" t="s">
        <v>509</v>
      </c>
      <c r="C304" s="8">
        <f>300*0.27</f>
        <v>81</v>
      </c>
      <c r="D304" s="41" t="s">
        <v>570</v>
      </c>
    </row>
    <row r="305" spans="1:4" x14ac:dyDescent="0.25">
      <c r="A305" s="9" t="s">
        <v>510</v>
      </c>
      <c r="B305" s="6" t="s">
        <v>511</v>
      </c>
      <c r="C305" s="8">
        <f>40*0.27</f>
        <v>10.8</v>
      </c>
      <c r="D305" s="41" t="s">
        <v>556</v>
      </c>
    </row>
    <row r="306" spans="1:4" ht="38.25" x14ac:dyDescent="0.25">
      <c r="A306" s="9" t="s">
        <v>512</v>
      </c>
      <c r="B306" s="6" t="s">
        <v>513</v>
      </c>
      <c r="C306" s="8">
        <f>180*0.27</f>
        <v>48.6</v>
      </c>
      <c r="D306" s="41" t="s">
        <v>570</v>
      </c>
    </row>
    <row r="307" spans="1:4" ht="52.5" customHeight="1" x14ac:dyDescent="0.25">
      <c r="A307" s="9" t="s">
        <v>490</v>
      </c>
      <c r="B307" s="6" t="s">
        <v>491</v>
      </c>
      <c r="C307" s="8">
        <f>500*0.27</f>
        <v>135</v>
      </c>
      <c r="D307" s="41" t="s">
        <v>567</v>
      </c>
    </row>
    <row r="308" spans="1:4" ht="25.5" x14ac:dyDescent="0.25">
      <c r="A308" s="9" t="s">
        <v>514</v>
      </c>
      <c r="B308" s="6" t="s">
        <v>515</v>
      </c>
      <c r="C308" s="8">
        <f>200*0.27</f>
        <v>54</v>
      </c>
      <c r="D308" s="41" t="s">
        <v>572</v>
      </c>
    </row>
    <row r="309" spans="1:4" ht="51.75" customHeight="1" x14ac:dyDescent="0.25">
      <c r="A309" s="9" t="s">
        <v>506</v>
      </c>
      <c r="B309" s="6" t="s">
        <v>507</v>
      </c>
      <c r="C309" s="8">
        <f>100*0.27</f>
        <v>27</v>
      </c>
      <c r="D309" s="41" t="s">
        <v>571</v>
      </c>
    </row>
    <row r="310" spans="1:4" ht="51" customHeight="1" x14ac:dyDescent="0.25">
      <c r="A310" s="9" t="s">
        <v>488</v>
      </c>
      <c r="B310" s="6" t="s">
        <v>558</v>
      </c>
      <c r="C310" s="8">
        <f>70*0.27</f>
        <v>18.900000000000002</v>
      </c>
      <c r="D310" s="41" t="s">
        <v>565</v>
      </c>
    </row>
    <row r="311" spans="1:4" ht="54.75" customHeight="1" x14ac:dyDescent="0.25">
      <c r="A311" s="9" t="s">
        <v>489</v>
      </c>
      <c r="B311" s="6" t="s">
        <v>559</v>
      </c>
      <c r="C311" s="8">
        <f>100*0.27</f>
        <v>27</v>
      </c>
      <c r="D311" s="41" t="s">
        <v>566</v>
      </c>
    </row>
    <row r="312" spans="1:4" ht="63.75" customHeight="1" x14ac:dyDescent="0.25">
      <c r="A312" s="9" t="s">
        <v>494</v>
      </c>
      <c r="B312" s="6" t="s">
        <v>561</v>
      </c>
      <c r="C312" s="8">
        <f>40*0.27</f>
        <v>10.8</v>
      </c>
      <c r="D312" s="41" t="s">
        <v>557</v>
      </c>
    </row>
    <row r="313" spans="1:4" ht="63.75" x14ac:dyDescent="0.25">
      <c r="A313" s="9" t="s">
        <v>495</v>
      </c>
      <c r="B313" s="6" t="s">
        <v>562</v>
      </c>
      <c r="C313" s="8">
        <f>70*0.27</f>
        <v>18.900000000000002</v>
      </c>
      <c r="D313" s="41" t="s">
        <v>568</v>
      </c>
    </row>
    <row r="314" spans="1:4" ht="30" x14ac:dyDescent="0.25">
      <c r="A314" s="31"/>
      <c r="B314" s="34" t="s">
        <v>576</v>
      </c>
      <c r="C314" s="24"/>
      <c r="D314" s="25"/>
    </row>
    <row r="315" spans="1:4" x14ac:dyDescent="0.25">
      <c r="A315" s="31"/>
      <c r="B315" s="34" t="s">
        <v>577</v>
      </c>
      <c r="C315" s="24"/>
      <c r="D315" s="25"/>
    </row>
    <row r="316" spans="1:4" ht="38.25" x14ac:dyDescent="0.25">
      <c r="A316" s="43" t="s">
        <v>892</v>
      </c>
      <c r="B316" s="36" t="s">
        <v>898</v>
      </c>
      <c r="C316" s="35">
        <f>40*0.27</f>
        <v>10.8</v>
      </c>
      <c r="D316" s="18" t="s">
        <v>895</v>
      </c>
    </row>
    <row r="317" spans="1:4" ht="38.25" x14ac:dyDescent="0.25">
      <c r="A317" s="43" t="s">
        <v>893</v>
      </c>
      <c r="B317" s="36" t="s">
        <v>899</v>
      </c>
      <c r="C317" s="35">
        <f>40*0.27</f>
        <v>10.8</v>
      </c>
      <c r="D317" s="18" t="s">
        <v>896</v>
      </c>
    </row>
    <row r="318" spans="1:4" ht="38.25" x14ac:dyDescent="0.25">
      <c r="A318" s="43" t="s">
        <v>894</v>
      </c>
      <c r="B318" s="36" t="s">
        <v>900</v>
      </c>
      <c r="C318" s="35">
        <f>40*0.27</f>
        <v>10.8</v>
      </c>
      <c r="D318" s="18" t="s">
        <v>897</v>
      </c>
    </row>
    <row r="319" spans="1:4" ht="48" customHeight="1" x14ac:dyDescent="0.25">
      <c r="A319" s="43" t="s">
        <v>516</v>
      </c>
      <c r="B319" s="36" t="s">
        <v>517</v>
      </c>
      <c r="C319" s="35">
        <f>170*0.27</f>
        <v>45.900000000000006</v>
      </c>
      <c r="D319" s="41" t="s">
        <v>563</v>
      </c>
    </row>
    <row r="320" spans="1:4" ht="51" x14ac:dyDescent="0.25">
      <c r="A320" s="43" t="s">
        <v>522</v>
      </c>
      <c r="B320" s="36" t="s">
        <v>1028</v>
      </c>
      <c r="C320" s="35">
        <f>150*0.27</f>
        <v>40.5</v>
      </c>
      <c r="D320" s="41" t="s">
        <v>1027</v>
      </c>
    </row>
    <row r="321" spans="1:4" ht="25.5" x14ac:dyDescent="0.25">
      <c r="A321" s="43" t="s">
        <v>1029</v>
      </c>
      <c r="B321" s="36" t="s">
        <v>1030</v>
      </c>
      <c r="C321" s="35">
        <f>40*0.27</f>
        <v>10.8</v>
      </c>
      <c r="D321" s="41"/>
    </row>
    <row r="322" spans="1:4" ht="38.25" x14ac:dyDescent="0.25">
      <c r="A322" s="9" t="s">
        <v>525</v>
      </c>
      <c r="B322" s="6" t="s">
        <v>526</v>
      </c>
      <c r="C322" s="8">
        <f>20*0.27</f>
        <v>5.4</v>
      </c>
      <c r="D322" s="41"/>
    </row>
    <row r="323" spans="1:4" ht="25.5" x14ac:dyDescent="0.25">
      <c r="A323" s="9" t="s">
        <v>1031</v>
      </c>
      <c r="B323" s="6" t="s">
        <v>1032</v>
      </c>
      <c r="C323" s="8">
        <f>260*0.27</f>
        <v>70.2</v>
      </c>
      <c r="D323" s="41" t="s">
        <v>1033</v>
      </c>
    </row>
    <row r="324" spans="1:4" ht="51" x14ac:dyDescent="0.25">
      <c r="A324" s="9" t="s">
        <v>523</v>
      </c>
      <c r="B324" s="6" t="s">
        <v>524</v>
      </c>
      <c r="C324" s="8">
        <f>180*0.27</f>
        <v>48.6</v>
      </c>
      <c r="D324" s="41" t="s">
        <v>564</v>
      </c>
    </row>
    <row r="325" spans="1:4" x14ac:dyDescent="0.25">
      <c r="A325" s="9" t="s">
        <v>1024</v>
      </c>
      <c r="B325" s="6" t="s">
        <v>1025</v>
      </c>
      <c r="C325" s="8">
        <f>100*0.27</f>
        <v>27</v>
      </c>
      <c r="D325" s="41" t="s">
        <v>1026</v>
      </c>
    </row>
    <row r="326" spans="1:4" ht="65.25" customHeight="1" x14ac:dyDescent="0.25">
      <c r="A326" s="9" t="s">
        <v>518</v>
      </c>
      <c r="B326" s="6" t="s">
        <v>519</v>
      </c>
      <c r="C326" s="8">
        <f>40*0.27</f>
        <v>10.8</v>
      </c>
      <c r="D326" s="41" t="s">
        <v>902</v>
      </c>
    </row>
    <row r="327" spans="1:4" ht="66.75" customHeight="1" x14ac:dyDescent="0.25">
      <c r="A327" s="9" t="s">
        <v>520</v>
      </c>
      <c r="B327" s="6" t="s">
        <v>521</v>
      </c>
      <c r="C327" s="8">
        <f>70*0.27</f>
        <v>18.900000000000002</v>
      </c>
      <c r="D327" s="41" t="s">
        <v>902</v>
      </c>
    </row>
    <row r="328" spans="1:4" x14ac:dyDescent="0.25">
      <c r="A328" s="31"/>
      <c r="B328" s="34" t="s">
        <v>578</v>
      </c>
      <c r="C328" s="24"/>
      <c r="D328" s="25"/>
    </row>
    <row r="329" spans="1:4" x14ac:dyDescent="0.25">
      <c r="A329" s="9" t="s">
        <v>527</v>
      </c>
      <c r="B329" s="6" t="s">
        <v>528</v>
      </c>
      <c r="C329" s="8">
        <f>120*0.27</f>
        <v>32.400000000000006</v>
      </c>
      <c r="D329" s="18"/>
    </row>
    <row r="330" spans="1:4" x14ac:dyDescent="0.25">
      <c r="A330" s="31"/>
      <c r="B330" s="34" t="s">
        <v>579</v>
      </c>
      <c r="C330" s="24"/>
      <c r="D330" s="25"/>
    </row>
    <row r="331" spans="1:4" x14ac:dyDescent="0.25">
      <c r="A331" s="9" t="s">
        <v>529</v>
      </c>
      <c r="B331" s="6" t="s">
        <v>530</v>
      </c>
      <c r="C331" s="8">
        <f>200*0.27</f>
        <v>54</v>
      </c>
      <c r="D331" s="18"/>
    </row>
    <row r="332" spans="1:4" x14ac:dyDescent="0.25">
      <c r="A332" s="9" t="s">
        <v>537</v>
      </c>
      <c r="B332" s="6" t="s">
        <v>538</v>
      </c>
      <c r="C332" s="8">
        <f>110*0.27</f>
        <v>29.700000000000003</v>
      </c>
      <c r="D332" s="18" t="s">
        <v>573</v>
      </c>
    </row>
    <row r="333" spans="1:4" x14ac:dyDescent="0.25">
      <c r="A333" s="9" t="s">
        <v>545</v>
      </c>
      <c r="B333" s="6" t="s">
        <v>546</v>
      </c>
      <c r="C333" s="8">
        <f>400*0.27</f>
        <v>108</v>
      </c>
      <c r="D333" s="18" t="s">
        <v>641</v>
      </c>
    </row>
    <row r="334" spans="1:4" x14ac:dyDescent="0.25">
      <c r="A334" s="9" t="s">
        <v>531</v>
      </c>
      <c r="B334" s="6" t="s">
        <v>532</v>
      </c>
      <c r="C334" s="8">
        <f>150*0.27</f>
        <v>40.5</v>
      </c>
      <c r="D334" s="18" t="s">
        <v>452</v>
      </c>
    </row>
    <row r="335" spans="1:4" x14ac:dyDescent="0.25">
      <c r="A335" s="9" t="s">
        <v>535</v>
      </c>
      <c r="B335" s="6" t="s">
        <v>536</v>
      </c>
      <c r="C335" s="8">
        <f>110*0.27</f>
        <v>29.700000000000003</v>
      </c>
      <c r="D335" s="18" t="s">
        <v>452</v>
      </c>
    </row>
    <row r="336" spans="1:4" x14ac:dyDescent="0.25">
      <c r="A336" s="9" t="s">
        <v>533</v>
      </c>
      <c r="B336" s="6" t="s">
        <v>534</v>
      </c>
      <c r="C336" s="8">
        <f>150*0.27</f>
        <v>40.5</v>
      </c>
      <c r="D336" s="18" t="s">
        <v>452</v>
      </c>
    </row>
    <row r="337" spans="1:4" x14ac:dyDescent="0.25">
      <c r="A337" s="9" t="s">
        <v>547</v>
      </c>
      <c r="B337" s="6" t="s">
        <v>548</v>
      </c>
      <c r="C337" s="8">
        <f>200*0.27</f>
        <v>54</v>
      </c>
      <c r="D337" s="18"/>
    </row>
    <row r="338" spans="1:4" x14ac:dyDescent="0.25">
      <c r="A338" s="31"/>
      <c r="B338" s="34" t="s">
        <v>580</v>
      </c>
      <c r="C338" s="24"/>
      <c r="D338" s="25"/>
    </row>
    <row r="339" spans="1:4" x14ac:dyDescent="0.25">
      <c r="A339" s="9" t="s">
        <v>1104</v>
      </c>
      <c r="B339" s="6" t="s">
        <v>1105</v>
      </c>
      <c r="C339" s="8">
        <f>200*0.27</f>
        <v>54</v>
      </c>
      <c r="D339" s="18"/>
    </row>
    <row r="340" spans="1:4" ht="51" x14ac:dyDescent="0.25">
      <c r="A340" s="43" t="s">
        <v>860</v>
      </c>
      <c r="B340" s="36" t="s">
        <v>862</v>
      </c>
      <c r="C340" s="35">
        <f>70*0.27</f>
        <v>18.900000000000002</v>
      </c>
      <c r="D340" s="18" t="s">
        <v>861</v>
      </c>
    </row>
    <row r="341" spans="1:4" ht="38.25" x14ac:dyDescent="0.25">
      <c r="A341" s="43" t="s">
        <v>867</v>
      </c>
      <c r="B341" s="36" t="s">
        <v>869</v>
      </c>
      <c r="C341" s="35">
        <f>75*0.27</f>
        <v>20.25</v>
      </c>
      <c r="D341" s="18" t="s">
        <v>871</v>
      </c>
    </row>
    <row r="342" spans="1:4" ht="38.25" x14ac:dyDescent="0.25">
      <c r="A342" s="43" t="s">
        <v>868</v>
      </c>
      <c r="B342" s="36" t="s">
        <v>870</v>
      </c>
      <c r="C342" s="35">
        <f>80*0.27</f>
        <v>21.6</v>
      </c>
      <c r="D342" s="18" t="s">
        <v>872</v>
      </c>
    </row>
    <row r="343" spans="1:4" ht="38.25" x14ac:dyDescent="0.25">
      <c r="A343" s="43" t="s">
        <v>873</v>
      </c>
      <c r="B343" s="36" t="s">
        <v>877</v>
      </c>
      <c r="C343" s="35">
        <f>75*0.27</f>
        <v>20.25</v>
      </c>
      <c r="D343" s="18" t="s">
        <v>875</v>
      </c>
    </row>
    <row r="344" spans="1:4" ht="38.25" x14ac:dyDescent="0.25">
      <c r="A344" s="43" t="s">
        <v>874</v>
      </c>
      <c r="B344" s="36" t="s">
        <v>878</v>
      </c>
      <c r="C344" s="35">
        <f>140*0.27</f>
        <v>37.800000000000004</v>
      </c>
      <c r="D344" s="18" t="s">
        <v>876</v>
      </c>
    </row>
    <row r="345" spans="1:4" ht="51" x14ac:dyDescent="0.25">
      <c r="A345" s="43" t="s">
        <v>882</v>
      </c>
      <c r="B345" s="36" t="s">
        <v>1082</v>
      </c>
      <c r="C345" s="35">
        <f>110*0.27</f>
        <v>29.700000000000003</v>
      </c>
      <c r="D345" s="18" t="s">
        <v>883</v>
      </c>
    </row>
    <row r="346" spans="1:4" ht="38.25" x14ac:dyDescent="0.25">
      <c r="A346" s="43" t="s">
        <v>879</v>
      </c>
      <c r="B346" s="36" t="s">
        <v>881</v>
      </c>
      <c r="C346" s="35">
        <f>70*0.27</f>
        <v>18.900000000000002</v>
      </c>
      <c r="D346" s="18" t="s">
        <v>880</v>
      </c>
    </row>
    <row r="347" spans="1:4" ht="38.25" x14ac:dyDescent="0.25">
      <c r="A347" s="43" t="s">
        <v>884</v>
      </c>
      <c r="B347" s="36" t="s">
        <v>886</v>
      </c>
      <c r="C347" s="35">
        <f>110*0.27</f>
        <v>29.700000000000003</v>
      </c>
      <c r="D347" s="41" t="s">
        <v>1188</v>
      </c>
    </row>
    <row r="348" spans="1:4" ht="38.25" x14ac:dyDescent="0.25">
      <c r="A348" s="43" t="s">
        <v>885</v>
      </c>
      <c r="B348" s="36" t="s">
        <v>887</v>
      </c>
      <c r="C348" s="35">
        <f>110*0.27</f>
        <v>29.700000000000003</v>
      </c>
      <c r="D348" s="41" t="s">
        <v>1189</v>
      </c>
    </row>
    <row r="349" spans="1:4" ht="38.25" x14ac:dyDescent="0.25">
      <c r="A349" s="43" t="s">
        <v>864</v>
      </c>
      <c r="B349" s="36" t="s">
        <v>866</v>
      </c>
      <c r="C349" s="35">
        <f>75*0.27</f>
        <v>20.25</v>
      </c>
      <c r="D349" s="18" t="s">
        <v>865</v>
      </c>
    </row>
    <row r="350" spans="1:4" ht="38.25" x14ac:dyDescent="0.25">
      <c r="A350" s="43" t="s">
        <v>888</v>
      </c>
      <c r="B350" s="36" t="s">
        <v>890</v>
      </c>
      <c r="C350" s="35">
        <f>105*0.27</f>
        <v>28.35</v>
      </c>
      <c r="D350" s="18" t="s">
        <v>889</v>
      </c>
    </row>
    <row r="351" spans="1:4" x14ac:dyDescent="0.25">
      <c r="A351" s="5" t="s">
        <v>549</v>
      </c>
      <c r="B351" s="15" t="s">
        <v>550</v>
      </c>
      <c r="C351" s="17">
        <f>130*0.27</f>
        <v>35.1</v>
      </c>
      <c r="D351" s="18" t="s">
        <v>452</v>
      </c>
    </row>
    <row r="352" spans="1:4" x14ac:dyDescent="0.25">
      <c r="A352" s="22"/>
      <c r="B352" s="22" t="s">
        <v>640</v>
      </c>
      <c r="C352" s="22"/>
      <c r="D352" s="23"/>
    </row>
    <row r="353" spans="1:4" x14ac:dyDescent="0.25">
      <c r="A353" s="9" t="s">
        <v>581</v>
      </c>
      <c r="B353" s="6" t="s">
        <v>582</v>
      </c>
      <c r="C353" s="8">
        <f>30*0.27</f>
        <v>8.1000000000000014</v>
      </c>
      <c r="D353" s="18"/>
    </row>
    <row r="354" spans="1:4" x14ac:dyDescent="0.25">
      <c r="A354" s="9" t="s">
        <v>585</v>
      </c>
      <c r="B354" s="6" t="s">
        <v>642</v>
      </c>
      <c r="C354" s="8">
        <f>60*0.27</f>
        <v>16.200000000000003</v>
      </c>
      <c r="D354" s="18" t="s">
        <v>643</v>
      </c>
    </row>
    <row r="355" spans="1:4" ht="51" x14ac:dyDescent="0.25">
      <c r="A355" s="43" t="s">
        <v>826</v>
      </c>
      <c r="B355" s="36" t="s">
        <v>863</v>
      </c>
      <c r="C355" s="35">
        <f>100*0.27</f>
        <v>27</v>
      </c>
      <c r="D355" s="18" t="s">
        <v>827</v>
      </c>
    </row>
    <row r="356" spans="1:4" ht="25.5" x14ac:dyDescent="0.25">
      <c r="A356" s="9" t="s">
        <v>586</v>
      </c>
      <c r="B356" s="6" t="s">
        <v>587</v>
      </c>
      <c r="C356" s="8">
        <f>90*0.27</f>
        <v>24.3</v>
      </c>
      <c r="D356" s="18" t="s">
        <v>1167</v>
      </c>
    </row>
    <row r="357" spans="1:4" ht="25.5" x14ac:dyDescent="0.25">
      <c r="A357" s="9" t="s">
        <v>590</v>
      </c>
      <c r="B357" s="6" t="s">
        <v>644</v>
      </c>
      <c r="C357" s="8">
        <f>100*0.27</f>
        <v>27</v>
      </c>
      <c r="D357" s="18" t="s">
        <v>645</v>
      </c>
    </row>
    <row r="358" spans="1:4" ht="51" x14ac:dyDescent="0.25">
      <c r="A358" s="9" t="s">
        <v>591</v>
      </c>
      <c r="B358" s="6" t="s">
        <v>647</v>
      </c>
      <c r="C358" s="8">
        <f>100*0.27</f>
        <v>27</v>
      </c>
      <c r="D358" s="18" t="s">
        <v>648</v>
      </c>
    </row>
    <row r="359" spans="1:4" ht="25.5" x14ac:dyDescent="0.25">
      <c r="A359" s="9" t="s">
        <v>592</v>
      </c>
      <c r="B359" s="6" t="s">
        <v>649</v>
      </c>
      <c r="C359" s="8">
        <f>300*0.27</f>
        <v>81</v>
      </c>
      <c r="D359" s="18" t="s">
        <v>650</v>
      </c>
    </row>
    <row r="360" spans="1:4" x14ac:dyDescent="0.25">
      <c r="A360" s="9" t="s">
        <v>593</v>
      </c>
      <c r="B360" s="6" t="s">
        <v>594</v>
      </c>
      <c r="C360" s="8">
        <f>100*0.27</f>
        <v>27</v>
      </c>
      <c r="D360" s="18" t="s">
        <v>651</v>
      </c>
    </row>
    <row r="362" spans="1:4" x14ac:dyDescent="0.25">
      <c r="A362" s="9" t="s">
        <v>1106</v>
      </c>
      <c r="B362" s="6" t="s">
        <v>1107</v>
      </c>
      <c r="C362" s="8">
        <f>30*0.27</f>
        <v>8.1000000000000014</v>
      </c>
      <c r="D362" s="18"/>
    </row>
    <row r="363" spans="1:4" x14ac:dyDescent="0.25">
      <c r="A363" s="9" t="s">
        <v>1111</v>
      </c>
      <c r="B363" s="6" t="s">
        <v>1110</v>
      </c>
      <c r="C363" s="8">
        <f>30*0.27</f>
        <v>8.1000000000000014</v>
      </c>
      <c r="D363" s="18" t="s">
        <v>1112</v>
      </c>
    </row>
    <row r="364" spans="1:4" x14ac:dyDescent="0.25">
      <c r="A364" s="9" t="s">
        <v>597</v>
      </c>
      <c r="B364" s="6" t="s">
        <v>598</v>
      </c>
      <c r="C364" s="8">
        <f>20*0.27</f>
        <v>5.4</v>
      </c>
      <c r="D364" s="18"/>
    </row>
    <row r="366" spans="1:4" x14ac:dyDescent="0.25">
      <c r="A366" s="9" t="s">
        <v>601</v>
      </c>
      <c r="B366" s="6" t="s">
        <v>602</v>
      </c>
      <c r="C366" s="8">
        <f>200*0.27</f>
        <v>54</v>
      </c>
      <c r="D366" s="18"/>
    </row>
    <row r="367" spans="1:4" x14ac:dyDescent="0.25">
      <c r="A367" s="9" t="s">
        <v>616</v>
      </c>
      <c r="B367" s="6" t="s">
        <v>655</v>
      </c>
      <c r="C367" s="8">
        <f>50*0.27</f>
        <v>13.5</v>
      </c>
      <c r="D367" s="18" t="s">
        <v>656</v>
      </c>
    </row>
    <row r="368" spans="1:4" x14ac:dyDescent="0.25">
      <c r="A368" s="9" t="s">
        <v>583</v>
      </c>
      <c r="B368" s="6" t="s">
        <v>584</v>
      </c>
      <c r="C368" s="8">
        <f>30*0.27</f>
        <v>8.1000000000000014</v>
      </c>
      <c r="D368" s="18"/>
    </row>
    <row r="369" spans="1:4" x14ac:dyDescent="0.25">
      <c r="A369" s="9" t="s">
        <v>603</v>
      </c>
      <c r="B369" s="6" t="s">
        <v>604</v>
      </c>
      <c r="C369" s="8">
        <f>40*0.27</f>
        <v>10.8</v>
      </c>
      <c r="D369" s="18"/>
    </row>
    <row r="370" spans="1:4" x14ac:dyDescent="0.25">
      <c r="A370" s="9" t="s">
        <v>605</v>
      </c>
      <c r="B370" s="6" t="s">
        <v>606</v>
      </c>
      <c r="C370" s="8">
        <f>200*0.27</f>
        <v>54</v>
      </c>
      <c r="D370" s="18"/>
    </row>
    <row r="371" spans="1:4" x14ac:dyDescent="0.25">
      <c r="A371" s="9" t="s">
        <v>1108</v>
      </c>
      <c r="B371" s="6" t="s">
        <v>1109</v>
      </c>
      <c r="C371" s="8">
        <f>35*0.27</f>
        <v>9.4500000000000011</v>
      </c>
      <c r="D371" s="18"/>
    </row>
    <row r="372" spans="1:4" x14ac:dyDescent="0.25">
      <c r="A372" s="9" t="s">
        <v>1064</v>
      </c>
      <c r="B372" s="6" t="s">
        <v>1065</v>
      </c>
      <c r="C372" s="8">
        <f>180*0.27</f>
        <v>48.6</v>
      </c>
      <c r="D372" s="18"/>
    </row>
    <row r="373" spans="1:4" ht="38.25" x14ac:dyDescent="0.25">
      <c r="A373" s="43" t="s">
        <v>828</v>
      </c>
      <c r="B373" s="36" t="s">
        <v>829</v>
      </c>
      <c r="C373" s="35">
        <f>20*0.27</f>
        <v>5.4</v>
      </c>
      <c r="D373" s="18" t="s">
        <v>830</v>
      </c>
    </row>
    <row r="375" spans="1:4" ht="25.5" x14ac:dyDescent="0.25">
      <c r="A375" s="43" t="s">
        <v>588</v>
      </c>
      <c r="B375" s="36" t="s">
        <v>589</v>
      </c>
      <c r="C375" s="35">
        <f>90*0.27</f>
        <v>24.3</v>
      </c>
      <c r="D375" s="18" t="s">
        <v>646</v>
      </c>
    </row>
    <row r="376" spans="1:4" x14ac:dyDescent="0.25">
      <c r="A376" s="43" t="s">
        <v>1133</v>
      </c>
      <c r="B376" s="36" t="s">
        <v>1134</v>
      </c>
      <c r="C376" s="35">
        <f>80*0.27</f>
        <v>21.6</v>
      </c>
      <c r="D376" s="18"/>
    </row>
    <row r="377" spans="1:4" x14ac:dyDescent="0.25">
      <c r="A377" s="43" t="s">
        <v>1131</v>
      </c>
      <c r="B377" s="36" t="s">
        <v>1132</v>
      </c>
      <c r="C377" s="35">
        <f>10*0.27</f>
        <v>2.7</v>
      </c>
      <c r="D377" s="18"/>
    </row>
    <row r="378" spans="1:4" x14ac:dyDescent="0.25">
      <c r="A378" s="43" t="s">
        <v>632</v>
      </c>
      <c r="B378" s="36" t="s">
        <v>633</v>
      </c>
      <c r="C378" s="35">
        <f>80*0.27</f>
        <v>21.6</v>
      </c>
      <c r="D378" s="69"/>
    </row>
    <row r="379" spans="1:4" x14ac:dyDescent="0.25">
      <c r="A379" s="43" t="s">
        <v>609</v>
      </c>
      <c r="B379" s="36" t="s">
        <v>652</v>
      </c>
      <c r="C379" s="35">
        <f>160*0.27</f>
        <v>43.2</v>
      </c>
      <c r="D379" s="18" t="s">
        <v>653</v>
      </c>
    </row>
    <row r="380" spans="1:4" x14ac:dyDescent="0.25">
      <c r="A380" s="43" t="s">
        <v>1135</v>
      </c>
      <c r="B380" s="36" t="s">
        <v>1136</v>
      </c>
      <c r="C380" s="35">
        <f>150*0.27</f>
        <v>40.5</v>
      </c>
      <c r="D380" s="18" t="s">
        <v>1137</v>
      </c>
    </row>
    <row r="381" spans="1:4" x14ac:dyDescent="0.25">
      <c r="A381" s="43" t="s">
        <v>1066</v>
      </c>
      <c r="B381" s="36" t="s">
        <v>1067</v>
      </c>
      <c r="C381" s="35">
        <f>420*0.27</f>
        <v>113.4</v>
      </c>
      <c r="D381" s="18"/>
    </row>
    <row r="383" spans="1:4" ht="25.5" x14ac:dyDescent="0.25">
      <c r="A383" s="43" t="s">
        <v>612</v>
      </c>
      <c r="B383" s="36" t="s">
        <v>613</v>
      </c>
      <c r="C383" s="35">
        <f>130*0.27</f>
        <v>35.1</v>
      </c>
      <c r="D383" s="69"/>
    </row>
    <row r="384" spans="1:4" ht="51.75" customHeight="1" x14ac:dyDescent="0.25">
      <c r="A384" s="43" t="s">
        <v>614</v>
      </c>
      <c r="B384" s="36" t="s">
        <v>615</v>
      </c>
      <c r="C384" s="35">
        <f>340*0.27</f>
        <v>91.800000000000011</v>
      </c>
      <c r="D384" s="18" t="s">
        <v>654</v>
      </c>
    </row>
    <row r="385" spans="1:4" ht="38.25" x14ac:dyDescent="0.25">
      <c r="A385" s="43" t="s">
        <v>1015</v>
      </c>
      <c r="B385" s="36" t="s">
        <v>834</v>
      </c>
      <c r="C385" s="35">
        <f>5*0.27</f>
        <v>1.35</v>
      </c>
      <c r="D385" s="18" t="s">
        <v>1016</v>
      </c>
    </row>
    <row r="386" spans="1:4" ht="38.25" x14ac:dyDescent="0.25">
      <c r="A386" s="43" t="s">
        <v>845</v>
      </c>
      <c r="B386" s="36" t="s">
        <v>847</v>
      </c>
      <c r="C386" s="35">
        <f>5*0.27</f>
        <v>1.35</v>
      </c>
      <c r="D386" s="18" t="s">
        <v>846</v>
      </c>
    </row>
    <row r="387" spans="1:4" ht="38.25" x14ac:dyDescent="0.25">
      <c r="A387" s="43" t="s">
        <v>835</v>
      </c>
      <c r="B387" s="36" t="s">
        <v>836</v>
      </c>
      <c r="C387" s="35">
        <f>10*0.27</f>
        <v>2.7</v>
      </c>
      <c r="D387" s="18" t="s">
        <v>837</v>
      </c>
    </row>
    <row r="388" spans="1:4" ht="51" x14ac:dyDescent="0.25">
      <c r="A388" s="43" t="s">
        <v>831</v>
      </c>
      <c r="B388" s="36" t="s">
        <v>832</v>
      </c>
      <c r="C388" s="35">
        <f>10*0.27</f>
        <v>2.7</v>
      </c>
      <c r="D388" s="18" t="s">
        <v>833</v>
      </c>
    </row>
    <row r="389" spans="1:4" ht="38.25" x14ac:dyDescent="0.25">
      <c r="A389" s="43" t="s">
        <v>838</v>
      </c>
      <c r="B389" s="36" t="s">
        <v>839</v>
      </c>
      <c r="C389" s="35">
        <f>15*0.27</f>
        <v>4.0500000000000007</v>
      </c>
      <c r="D389" s="18" t="s">
        <v>840</v>
      </c>
    </row>
    <row r="390" spans="1:4" ht="63.75" x14ac:dyDescent="0.25">
      <c r="A390" s="43" t="s">
        <v>841</v>
      </c>
      <c r="B390" s="74" t="s">
        <v>1183</v>
      </c>
      <c r="C390" s="76">
        <f>15*0.27</f>
        <v>4.0500000000000007</v>
      </c>
      <c r="D390" s="41" t="s">
        <v>1184</v>
      </c>
    </row>
    <row r="391" spans="1:4" x14ac:dyDescent="0.25">
      <c r="A391" s="43" t="s">
        <v>1121</v>
      </c>
      <c r="B391" s="36" t="s">
        <v>1122</v>
      </c>
      <c r="C391" s="35">
        <f>20*0.27</f>
        <v>5.4</v>
      </c>
      <c r="D391" s="18" t="s">
        <v>1123</v>
      </c>
    </row>
    <row r="392" spans="1:4" x14ac:dyDescent="0.25">
      <c r="A392" s="43" t="s">
        <v>1113</v>
      </c>
      <c r="B392" s="36" t="s">
        <v>1114</v>
      </c>
      <c r="C392" s="35">
        <f>600*0.27</f>
        <v>162</v>
      </c>
      <c r="D392" s="18"/>
    </row>
    <row r="393" spans="1:4" ht="25.5" x14ac:dyDescent="0.25">
      <c r="A393" s="43" t="s">
        <v>617</v>
      </c>
      <c r="B393" s="36" t="s">
        <v>618</v>
      </c>
      <c r="C393" s="35">
        <f>200*0.27</f>
        <v>54</v>
      </c>
      <c r="D393" s="69"/>
    </row>
    <row r="394" spans="1:4" ht="38.25" x14ac:dyDescent="0.25">
      <c r="A394" s="43" t="s">
        <v>848</v>
      </c>
      <c r="B394" s="36" t="s">
        <v>856</v>
      </c>
      <c r="C394" s="35">
        <f>15*0.27</f>
        <v>4.0500000000000007</v>
      </c>
      <c r="D394" s="18" t="s">
        <v>849</v>
      </c>
    </row>
    <row r="395" spans="1:4" ht="51" x14ac:dyDescent="0.25">
      <c r="A395" s="43" t="s">
        <v>850</v>
      </c>
      <c r="B395" s="36" t="s">
        <v>852</v>
      </c>
      <c r="C395" s="35">
        <f>30*0.27</f>
        <v>8.1000000000000014</v>
      </c>
      <c r="D395" s="18" t="s">
        <v>851</v>
      </c>
    </row>
    <row r="397" spans="1:4" x14ac:dyDescent="0.25">
      <c r="A397" s="43" t="s">
        <v>619</v>
      </c>
      <c r="B397" s="36" t="s">
        <v>620</v>
      </c>
      <c r="C397" s="35">
        <f>100*0.27</f>
        <v>27</v>
      </c>
      <c r="D397" s="69"/>
    </row>
    <row r="398" spans="1:4" ht="38.25" x14ac:dyDescent="0.25">
      <c r="A398" s="43" t="s">
        <v>842</v>
      </c>
      <c r="B398" s="36" t="s">
        <v>843</v>
      </c>
      <c r="C398" s="35">
        <f>15*0.27</f>
        <v>4.0500000000000007</v>
      </c>
      <c r="D398" s="18" t="s">
        <v>844</v>
      </c>
    </row>
    <row r="399" spans="1:4" x14ac:dyDescent="0.25">
      <c r="A399" s="9" t="s">
        <v>623</v>
      </c>
      <c r="B399" s="6" t="s">
        <v>624</v>
      </c>
      <c r="C399" s="8">
        <f>40*0.27</f>
        <v>10.8</v>
      </c>
      <c r="D399" s="18" t="s">
        <v>638</v>
      </c>
    </row>
    <row r="400" spans="1:4" x14ac:dyDescent="0.25">
      <c r="A400" s="9" t="s">
        <v>625</v>
      </c>
      <c r="B400" s="6" t="s">
        <v>626</v>
      </c>
      <c r="C400" s="8">
        <f>40*0.27</f>
        <v>10.8</v>
      </c>
      <c r="D400" s="18" t="s">
        <v>638</v>
      </c>
    </row>
    <row r="401" spans="1:4" x14ac:dyDescent="0.25">
      <c r="A401" s="9" t="s">
        <v>627</v>
      </c>
      <c r="B401" s="6" t="s">
        <v>628</v>
      </c>
      <c r="C401" s="8">
        <f>40*0.27</f>
        <v>10.8</v>
      </c>
      <c r="D401" s="18" t="s">
        <v>639</v>
      </c>
    </row>
    <row r="402" spans="1:4" x14ac:dyDescent="0.25">
      <c r="A402" s="9" t="s">
        <v>629</v>
      </c>
      <c r="B402" s="6" t="s">
        <v>630</v>
      </c>
      <c r="C402" s="8">
        <f>300*0.27</f>
        <v>81</v>
      </c>
      <c r="D402" s="32"/>
    </row>
    <row r="403" spans="1:4" x14ac:dyDescent="0.25">
      <c r="A403" s="9" t="s">
        <v>1119</v>
      </c>
      <c r="B403" s="6" t="s">
        <v>1120</v>
      </c>
      <c r="C403" s="8">
        <f>440*0.27</f>
        <v>118.80000000000001</v>
      </c>
      <c r="D403" s="32"/>
    </row>
    <row r="404" spans="1:4" x14ac:dyDescent="0.25">
      <c r="A404" s="9" t="s">
        <v>1117</v>
      </c>
      <c r="B404" s="6" t="s">
        <v>1118</v>
      </c>
      <c r="C404" s="8">
        <f>110*0.27</f>
        <v>29.700000000000003</v>
      </c>
      <c r="D404" s="32"/>
    </row>
    <row r="405" spans="1:4" x14ac:dyDescent="0.25">
      <c r="A405" s="9" t="s">
        <v>631</v>
      </c>
      <c r="B405" s="6" t="s">
        <v>658</v>
      </c>
      <c r="C405" s="8">
        <f>300*0.27</f>
        <v>81</v>
      </c>
      <c r="D405" s="18" t="s">
        <v>657</v>
      </c>
    </row>
    <row r="406" spans="1:4" ht="51" x14ac:dyDescent="0.25">
      <c r="A406" s="43" t="s">
        <v>853</v>
      </c>
      <c r="B406" s="36" t="s">
        <v>855</v>
      </c>
      <c r="C406" s="35">
        <f>10*0.27</f>
        <v>2.7</v>
      </c>
      <c r="D406" s="18" t="s">
        <v>854</v>
      </c>
    </row>
    <row r="408" spans="1:4" x14ac:dyDescent="0.25">
      <c r="A408" s="43" t="s">
        <v>634</v>
      </c>
      <c r="B408" s="36" t="s">
        <v>635</v>
      </c>
      <c r="C408" s="35">
        <f>60*0.27</f>
        <v>16.200000000000003</v>
      </c>
      <c r="D408" s="69"/>
    </row>
    <row r="409" spans="1:4" x14ac:dyDescent="0.25">
      <c r="A409" s="43" t="s">
        <v>636</v>
      </c>
      <c r="B409" s="36" t="s">
        <v>637</v>
      </c>
      <c r="C409" s="35">
        <f>60*0.27</f>
        <v>16.200000000000003</v>
      </c>
      <c r="D409" s="18"/>
    </row>
    <row r="410" spans="1:4" x14ac:dyDescent="0.25">
      <c r="A410" s="51" t="s">
        <v>1125</v>
      </c>
      <c r="B410" s="36" t="s">
        <v>1128</v>
      </c>
      <c r="C410" s="35">
        <f>200*0.27</f>
        <v>54</v>
      </c>
      <c r="D410" s="18" t="s">
        <v>1127</v>
      </c>
    </row>
    <row r="411" spans="1:4" ht="25.5" x14ac:dyDescent="0.25">
      <c r="A411" s="51" t="s">
        <v>1126</v>
      </c>
      <c r="B411" s="6" t="s">
        <v>1129</v>
      </c>
      <c r="C411" s="8">
        <f>130*0.27</f>
        <v>35.1</v>
      </c>
      <c r="D411" s="18" t="s">
        <v>1130</v>
      </c>
    </row>
    <row r="412" spans="1:4" x14ac:dyDescent="0.25">
      <c r="A412" s="22"/>
      <c r="B412" s="22" t="s">
        <v>711</v>
      </c>
      <c r="C412" s="22"/>
      <c r="D412" s="23"/>
    </row>
    <row r="413" spans="1:4" x14ac:dyDescent="0.25">
      <c r="A413" s="31"/>
      <c r="B413" s="34" t="s">
        <v>659</v>
      </c>
      <c r="C413" s="24"/>
      <c r="D413" s="53"/>
    </row>
    <row r="414" spans="1:4" ht="51" x14ac:dyDescent="0.25">
      <c r="A414" s="43" t="s">
        <v>681</v>
      </c>
      <c r="B414" s="36" t="s">
        <v>1152</v>
      </c>
      <c r="C414" s="35">
        <f>150*0.27</f>
        <v>40.5</v>
      </c>
      <c r="D414" s="18" t="s">
        <v>694</v>
      </c>
    </row>
    <row r="415" spans="1:4" ht="25.5" x14ac:dyDescent="0.25">
      <c r="A415" s="43" t="s">
        <v>682</v>
      </c>
      <c r="B415" s="36" t="s">
        <v>660</v>
      </c>
      <c r="C415" s="35">
        <f>150*0.27</f>
        <v>40.5</v>
      </c>
      <c r="D415" s="18"/>
    </row>
    <row r="416" spans="1:4" ht="25.5" x14ac:dyDescent="0.25">
      <c r="A416" s="43" t="s">
        <v>683</v>
      </c>
      <c r="B416" s="36" t="s">
        <v>661</v>
      </c>
      <c r="C416" s="35">
        <f>150*0.27</f>
        <v>40.5</v>
      </c>
      <c r="D416" s="18"/>
    </row>
    <row r="417" spans="1:4" ht="38.25" x14ac:dyDescent="0.25">
      <c r="A417" s="43" t="s">
        <v>684</v>
      </c>
      <c r="B417" s="36" t="s">
        <v>662</v>
      </c>
      <c r="C417" s="35">
        <f>140*0.27</f>
        <v>37.800000000000004</v>
      </c>
      <c r="D417" s="18" t="s">
        <v>693</v>
      </c>
    </row>
    <row r="418" spans="1:4" ht="34.5" customHeight="1" x14ac:dyDescent="0.25">
      <c r="A418" s="43" t="s">
        <v>1038</v>
      </c>
      <c r="B418" s="36" t="s">
        <v>1039</v>
      </c>
      <c r="C418" s="35">
        <f>120*0.27</f>
        <v>32.400000000000006</v>
      </c>
      <c r="D418" s="18" t="s">
        <v>1040</v>
      </c>
    </row>
    <row r="419" spans="1:4" ht="25.5" x14ac:dyDescent="0.25">
      <c r="A419" s="43" t="s">
        <v>679</v>
      </c>
      <c r="B419" s="36" t="s">
        <v>685</v>
      </c>
      <c r="C419" s="35">
        <f>100*0.27</f>
        <v>27</v>
      </c>
      <c r="D419" s="18"/>
    </row>
    <row r="420" spans="1:4" ht="25.5" x14ac:dyDescent="0.25">
      <c r="A420" s="43" t="s">
        <v>680</v>
      </c>
      <c r="B420" s="36" t="s">
        <v>663</v>
      </c>
      <c r="C420" s="35">
        <f>100*0.27</f>
        <v>27</v>
      </c>
      <c r="D420" s="18"/>
    </row>
    <row r="421" spans="1:4" ht="71.25" customHeight="1" x14ac:dyDescent="0.25">
      <c r="A421" s="51" t="s">
        <v>686</v>
      </c>
      <c r="B421" s="36" t="s">
        <v>696</v>
      </c>
      <c r="C421" s="35">
        <f>150*0.27</f>
        <v>40.5</v>
      </c>
      <c r="D421" s="18" t="s">
        <v>697</v>
      </c>
    </row>
    <row r="422" spans="1:4" ht="38.25" x14ac:dyDescent="0.25">
      <c r="A422" s="51" t="s">
        <v>687</v>
      </c>
      <c r="B422" s="36" t="s">
        <v>690</v>
      </c>
      <c r="C422" s="35">
        <f>290*0.27</f>
        <v>78.300000000000011</v>
      </c>
      <c r="D422" s="69"/>
    </row>
    <row r="424" spans="1:4" ht="38.25" x14ac:dyDescent="0.25">
      <c r="A424" s="51" t="s">
        <v>689</v>
      </c>
      <c r="B424" s="36" t="s">
        <v>691</v>
      </c>
      <c r="C424" s="35">
        <f>410*0.27</f>
        <v>110.7</v>
      </c>
      <c r="D424" s="18"/>
    </row>
    <row r="425" spans="1:4" ht="38.25" x14ac:dyDescent="0.25">
      <c r="A425" s="51" t="s">
        <v>695</v>
      </c>
      <c r="B425" s="36" t="s">
        <v>692</v>
      </c>
      <c r="C425" s="35">
        <f>290*0.27</f>
        <v>78.300000000000011</v>
      </c>
      <c r="D425" s="18"/>
    </row>
    <row r="426" spans="1:4" ht="28.5" customHeight="1" x14ac:dyDescent="0.25">
      <c r="A426" s="51" t="s">
        <v>1034</v>
      </c>
      <c r="B426" s="36" t="s">
        <v>1042</v>
      </c>
      <c r="C426" s="35">
        <f>290*0.27</f>
        <v>78.300000000000011</v>
      </c>
      <c r="D426" s="18"/>
    </row>
    <row r="427" spans="1:4" ht="50.25" customHeight="1" x14ac:dyDescent="0.25">
      <c r="A427" s="51" t="s">
        <v>1035</v>
      </c>
      <c r="B427" s="36" t="s">
        <v>1043</v>
      </c>
      <c r="C427" s="35">
        <f>150*0.27</f>
        <v>40.5</v>
      </c>
      <c r="D427" s="18"/>
    </row>
    <row r="428" spans="1:4" ht="25.5" x14ac:dyDescent="0.25">
      <c r="A428" s="50" t="s">
        <v>1036</v>
      </c>
      <c r="B428" s="36" t="s">
        <v>1037</v>
      </c>
      <c r="C428" s="8">
        <f>120*0.27</f>
        <v>32.400000000000006</v>
      </c>
      <c r="D428" s="18"/>
    </row>
    <row r="429" spans="1:4" ht="60" customHeight="1" x14ac:dyDescent="0.25">
      <c r="A429" s="49" t="s">
        <v>1041</v>
      </c>
      <c r="B429" s="36" t="s">
        <v>1045</v>
      </c>
      <c r="C429" s="8">
        <f>140*0.27</f>
        <v>37.800000000000004</v>
      </c>
      <c r="D429" s="18"/>
    </row>
    <row r="430" spans="1:4" x14ac:dyDescent="0.25">
      <c r="A430" s="31"/>
      <c r="B430" s="34" t="s">
        <v>677</v>
      </c>
      <c r="C430" s="24"/>
      <c r="D430" s="53"/>
    </row>
    <row r="431" spans="1:4" ht="25.5" x14ac:dyDescent="0.25">
      <c r="A431" s="50" t="s">
        <v>699</v>
      </c>
      <c r="B431" s="6" t="s">
        <v>664</v>
      </c>
      <c r="C431" s="8">
        <f>200*0.27</f>
        <v>54</v>
      </c>
      <c r="D431" s="18" t="s">
        <v>698</v>
      </c>
    </row>
    <row r="432" spans="1:4" ht="38.25" x14ac:dyDescent="0.25">
      <c r="A432" s="50" t="s">
        <v>700</v>
      </c>
      <c r="B432" s="6" t="s">
        <v>665</v>
      </c>
      <c r="C432" s="8">
        <f>150*0.27</f>
        <v>40.5</v>
      </c>
      <c r="D432" s="18" t="s">
        <v>678</v>
      </c>
    </row>
    <row r="433" spans="1:4" ht="25.5" x14ac:dyDescent="0.25">
      <c r="A433" s="50" t="s">
        <v>701</v>
      </c>
      <c r="B433" s="6" t="s">
        <v>666</v>
      </c>
      <c r="C433" s="8">
        <f>150*0.27</f>
        <v>40.5</v>
      </c>
      <c r="D433" s="18" t="s">
        <v>678</v>
      </c>
    </row>
    <row r="434" spans="1:4" ht="38.25" x14ac:dyDescent="0.25">
      <c r="A434" s="50" t="s">
        <v>702</v>
      </c>
      <c r="B434" s="6" t="s">
        <v>667</v>
      </c>
      <c r="C434" s="8">
        <f>250*0.27</f>
        <v>67.5</v>
      </c>
      <c r="D434" s="18"/>
    </row>
    <row r="435" spans="1:4" ht="71.25" customHeight="1" x14ac:dyDescent="0.25">
      <c r="A435" s="50" t="s">
        <v>703</v>
      </c>
      <c r="B435" s="6" t="s">
        <v>668</v>
      </c>
      <c r="C435" s="8">
        <f>1000*0.27</f>
        <v>270</v>
      </c>
      <c r="D435" s="18" t="s">
        <v>704</v>
      </c>
    </row>
    <row r="436" spans="1:4" ht="25.5" x14ac:dyDescent="0.25">
      <c r="A436" s="50" t="s">
        <v>705</v>
      </c>
      <c r="B436" s="6" t="s">
        <v>669</v>
      </c>
      <c r="C436" s="8">
        <f>50*0.27</f>
        <v>13.5</v>
      </c>
      <c r="D436" s="18"/>
    </row>
    <row r="437" spans="1:4" x14ac:dyDescent="0.25">
      <c r="A437" s="50" t="s">
        <v>706</v>
      </c>
      <c r="B437" s="6" t="s">
        <v>670</v>
      </c>
      <c r="C437" s="8">
        <f>50*0.27</f>
        <v>13.5</v>
      </c>
      <c r="D437" s="18"/>
    </row>
    <row r="438" spans="1:4" ht="25.5" x14ac:dyDescent="0.25">
      <c r="A438" s="50" t="s">
        <v>707</v>
      </c>
      <c r="B438" s="6" t="s">
        <v>671</v>
      </c>
      <c r="C438" s="8">
        <f>60*0.27</f>
        <v>16.200000000000003</v>
      </c>
      <c r="D438" s="18"/>
    </row>
    <row r="439" spans="1:4" ht="38.25" x14ac:dyDescent="0.25">
      <c r="A439" s="50" t="s">
        <v>708</v>
      </c>
      <c r="B439" s="6" t="s">
        <v>672</v>
      </c>
      <c r="C439" s="8">
        <f>120*0.27</f>
        <v>32.400000000000006</v>
      </c>
      <c r="D439" s="18"/>
    </row>
    <row r="440" spans="1:4" ht="38.25" x14ac:dyDescent="0.25">
      <c r="A440" s="50" t="s">
        <v>709</v>
      </c>
      <c r="B440" s="6" t="s">
        <v>673</v>
      </c>
      <c r="C440" s="8">
        <f>250*0.27</f>
        <v>67.5</v>
      </c>
      <c r="D440" s="18"/>
    </row>
    <row r="441" spans="1:4" ht="38.25" x14ac:dyDescent="0.25">
      <c r="A441" s="50" t="s">
        <v>710</v>
      </c>
      <c r="B441" s="6" t="s">
        <v>674</v>
      </c>
      <c r="C441" s="8">
        <f>400*0.27</f>
        <v>108</v>
      </c>
      <c r="D441" s="18"/>
    </row>
    <row r="442" spans="1:4" ht="38.25" x14ac:dyDescent="0.25">
      <c r="A442" s="50" t="s">
        <v>712</v>
      </c>
      <c r="B442" s="6" t="s">
        <v>675</v>
      </c>
      <c r="C442" s="8">
        <f>300*0.27</f>
        <v>81</v>
      </c>
      <c r="D442" s="18" t="s">
        <v>720</v>
      </c>
    </row>
    <row r="443" spans="1:4" ht="51" x14ac:dyDescent="0.25">
      <c r="A443" s="49" t="s">
        <v>713</v>
      </c>
      <c r="B443" s="15" t="s">
        <v>676</v>
      </c>
      <c r="C443" s="17">
        <f>500*0.27</f>
        <v>135</v>
      </c>
      <c r="D443" s="40" t="s">
        <v>719</v>
      </c>
    </row>
    <row r="444" spans="1:4" ht="30" x14ac:dyDescent="0.25">
      <c r="A444" s="22"/>
      <c r="B444" s="22" t="s">
        <v>739</v>
      </c>
      <c r="C444" s="22"/>
      <c r="D444" s="54"/>
    </row>
    <row r="445" spans="1:4" ht="40.5" x14ac:dyDescent="0.25">
      <c r="A445" s="37"/>
      <c r="B445" s="38" t="s">
        <v>1087</v>
      </c>
      <c r="C445" s="39"/>
      <c r="D445" s="53"/>
    </row>
    <row r="446" spans="1:4" x14ac:dyDescent="0.25">
      <c r="A446" s="9" t="s">
        <v>732</v>
      </c>
      <c r="B446" s="6" t="s">
        <v>761</v>
      </c>
      <c r="C446" s="8">
        <f>830*0.27</f>
        <v>224.10000000000002</v>
      </c>
      <c r="D446" s="18"/>
    </row>
    <row r="447" spans="1:4" x14ac:dyDescent="0.25">
      <c r="A447" s="9" t="s">
        <v>735</v>
      </c>
      <c r="B447" s="6" t="s">
        <v>736</v>
      </c>
      <c r="C447" s="8">
        <f>350*0.27</f>
        <v>94.5</v>
      </c>
      <c r="D447" s="18"/>
    </row>
    <row r="448" spans="1:4" ht="25.5" x14ac:dyDescent="0.25">
      <c r="A448" s="9" t="s">
        <v>737</v>
      </c>
      <c r="B448" s="6" t="s">
        <v>738</v>
      </c>
      <c r="C448" s="8">
        <f>350*0.27</f>
        <v>94.5</v>
      </c>
      <c r="D448" s="18"/>
    </row>
    <row r="449" spans="1:4" ht="25.5" x14ac:dyDescent="0.25">
      <c r="A449" s="9" t="s">
        <v>733</v>
      </c>
      <c r="B449" s="6" t="s">
        <v>1014</v>
      </c>
      <c r="C449" s="8">
        <f>300*0.27</f>
        <v>81</v>
      </c>
      <c r="D449" s="41" t="s">
        <v>1153</v>
      </c>
    </row>
    <row r="450" spans="1:4" ht="25.5" x14ac:dyDescent="0.25">
      <c r="A450" s="9" t="s">
        <v>734</v>
      </c>
      <c r="B450" s="6" t="s">
        <v>759</v>
      </c>
      <c r="C450" s="8">
        <f>500*0.27</f>
        <v>135</v>
      </c>
      <c r="D450" s="41" t="s">
        <v>1153</v>
      </c>
    </row>
    <row r="451" spans="1:4" ht="71.25" customHeight="1" x14ac:dyDescent="0.25">
      <c r="A451" s="9" t="s">
        <v>758</v>
      </c>
      <c r="B451" s="6" t="s">
        <v>762</v>
      </c>
      <c r="C451" s="8">
        <f>570*0.27</f>
        <v>153.9</v>
      </c>
      <c r="D451" s="18" t="s">
        <v>760</v>
      </c>
    </row>
    <row r="452" spans="1:4" ht="40.5" x14ac:dyDescent="0.25">
      <c r="A452" s="37"/>
      <c r="B452" s="38" t="s">
        <v>1088</v>
      </c>
      <c r="C452" s="39"/>
      <c r="D452" s="53"/>
    </row>
    <row r="453" spans="1:4" ht="25.5" x14ac:dyDescent="0.25">
      <c r="A453" s="9" t="s">
        <v>726</v>
      </c>
      <c r="B453" s="6" t="s">
        <v>1085</v>
      </c>
      <c r="C453" s="8">
        <f>610*0.27</f>
        <v>164.70000000000002</v>
      </c>
      <c r="D453" s="18" t="s">
        <v>1103</v>
      </c>
    </row>
    <row r="454" spans="1:4" ht="102" x14ac:dyDescent="0.25">
      <c r="A454" s="9" t="s">
        <v>722</v>
      </c>
      <c r="B454" s="6" t="s">
        <v>1101</v>
      </c>
      <c r="C454" s="8">
        <f>250*0.27</f>
        <v>67.5</v>
      </c>
      <c r="D454" s="41" t="s">
        <v>1181</v>
      </c>
    </row>
    <row r="455" spans="1:4" ht="102" x14ac:dyDescent="0.25">
      <c r="A455" s="9" t="s">
        <v>723</v>
      </c>
      <c r="B455" s="6" t="s">
        <v>1102</v>
      </c>
      <c r="C455" s="8">
        <f>280*0.27</f>
        <v>75.600000000000009</v>
      </c>
      <c r="D455" s="41" t="s">
        <v>1181</v>
      </c>
    </row>
    <row r="456" spans="1:4" ht="102" x14ac:dyDescent="0.25">
      <c r="A456" s="9" t="s">
        <v>724</v>
      </c>
      <c r="B456" s="6" t="s">
        <v>1099</v>
      </c>
      <c r="C456" s="8">
        <f>400*0.27</f>
        <v>108</v>
      </c>
      <c r="D456" s="41" t="s">
        <v>1181</v>
      </c>
    </row>
    <row r="457" spans="1:4" ht="102" x14ac:dyDescent="0.25">
      <c r="A457" s="9" t="s">
        <v>725</v>
      </c>
      <c r="B457" s="6" t="s">
        <v>1100</v>
      </c>
      <c r="C457" s="8">
        <f>430*0.27</f>
        <v>116.10000000000001</v>
      </c>
      <c r="D457" s="41" t="s">
        <v>1181</v>
      </c>
    </row>
    <row r="458" spans="1:4" x14ac:dyDescent="0.25">
      <c r="A458" s="27"/>
      <c r="B458" s="33" t="s">
        <v>1083</v>
      </c>
      <c r="C458" s="30"/>
      <c r="D458" s="55"/>
    </row>
    <row r="459" spans="1:4" ht="38.25" x14ac:dyDescent="0.25">
      <c r="A459" s="9" t="s">
        <v>714</v>
      </c>
      <c r="B459" s="6" t="s">
        <v>1151</v>
      </c>
      <c r="C459" s="8">
        <f>510*0.27</f>
        <v>137.70000000000002</v>
      </c>
      <c r="D459" s="18" t="s">
        <v>1072</v>
      </c>
    </row>
    <row r="460" spans="1:4" ht="49.5" customHeight="1" x14ac:dyDescent="0.25">
      <c r="A460" s="9" t="s">
        <v>715</v>
      </c>
      <c r="B460" s="6" t="s">
        <v>1070</v>
      </c>
      <c r="C460" s="8">
        <f>500*0.27</f>
        <v>135</v>
      </c>
      <c r="D460" s="18" t="s">
        <v>1071</v>
      </c>
    </row>
    <row r="461" spans="1:4" ht="38.25" x14ac:dyDescent="0.25">
      <c r="A461" s="9" t="s">
        <v>716</v>
      </c>
      <c r="B461" s="6" t="s">
        <v>1068</v>
      </c>
      <c r="C461" s="8">
        <f>590*0.27</f>
        <v>159.30000000000001</v>
      </c>
      <c r="D461" s="18" t="s">
        <v>1069</v>
      </c>
    </row>
    <row r="462" spans="1:4" ht="38.25" x14ac:dyDescent="0.25">
      <c r="A462" s="9" t="s">
        <v>717</v>
      </c>
      <c r="B462" s="6" t="s">
        <v>1073</v>
      </c>
      <c r="C462" s="8">
        <f>360*0.27</f>
        <v>97.2</v>
      </c>
      <c r="D462" s="18" t="s">
        <v>1074</v>
      </c>
    </row>
    <row r="463" spans="1:4" ht="42" customHeight="1" x14ac:dyDescent="0.25">
      <c r="A463" s="5" t="s">
        <v>718</v>
      </c>
      <c r="B463" s="15" t="s">
        <v>1075</v>
      </c>
      <c r="C463" s="17">
        <f>480*0.27</f>
        <v>129.60000000000002</v>
      </c>
      <c r="D463" s="40" t="s">
        <v>1076</v>
      </c>
    </row>
    <row r="464" spans="1:4" ht="14.25" customHeight="1" x14ac:dyDescent="0.25">
      <c r="A464" s="27"/>
      <c r="B464" s="33" t="s">
        <v>1084</v>
      </c>
      <c r="C464" s="30"/>
      <c r="D464" s="55"/>
    </row>
    <row r="465" spans="1:4" ht="38.25" x14ac:dyDescent="0.25">
      <c r="A465" s="9" t="s">
        <v>721</v>
      </c>
      <c r="B465" s="6" t="s">
        <v>1077</v>
      </c>
      <c r="C465" s="8">
        <f>370*0.27</f>
        <v>99.9</v>
      </c>
      <c r="D465" s="18" t="s">
        <v>1078</v>
      </c>
    </row>
    <row r="466" spans="1:4" ht="25.5" x14ac:dyDescent="0.25">
      <c r="A466" s="9" t="s">
        <v>727</v>
      </c>
      <c r="B466" s="6" t="s">
        <v>1079</v>
      </c>
      <c r="C466" s="8">
        <f>690*0.27</f>
        <v>186.3</v>
      </c>
      <c r="D466" s="18" t="s">
        <v>1078</v>
      </c>
    </row>
    <row r="467" spans="1:4" ht="25.5" x14ac:dyDescent="0.25">
      <c r="A467" s="9" t="s">
        <v>728</v>
      </c>
      <c r="B467" s="6" t="s">
        <v>1080</v>
      </c>
      <c r="C467" s="8">
        <f>600*0.27</f>
        <v>162</v>
      </c>
      <c r="D467" s="18" t="s">
        <v>1078</v>
      </c>
    </row>
    <row r="468" spans="1:4" ht="25.5" x14ac:dyDescent="0.25">
      <c r="A468" s="9" t="s">
        <v>729</v>
      </c>
      <c r="B468" s="6" t="s">
        <v>1081</v>
      </c>
      <c r="C468" s="8">
        <f>1030*0.27</f>
        <v>278.10000000000002</v>
      </c>
      <c r="D468" s="18" t="s">
        <v>1078</v>
      </c>
    </row>
    <row r="469" spans="1:4" ht="38.25" x14ac:dyDescent="0.25">
      <c r="A469" s="9" t="s">
        <v>730</v>
      </c>
      <c r="B469" s="6" t="s">
        <v>731</v>
      </c>
      <c r="C469" s="8">
        <f>200*0.27</f>
        <v>54</v>
      </c>
      <c r="D469" s="18" t="s">
        <v>1168</v>
      </c>
    </row>
    <row r="470" spans="1:4" x14ac:dyDescent="0.25">
      <c r="A470" s="27"/>
      <c r="B470" s="33" t="s">
        <v>1086</v>
      </c>
      <c r="C470" s="30"/>
      <c r="D470" s="55"/>
    </row>
    <row r="471" spans="1:4" ht="40.5" x14ac:dyDescent="0.25">
      <c r="A471" s="37"/>
      <c r="B471" s="38" t="s">
        <v>1090</v>
      </c>
      <c r="C471" s="39"/>
      <c r="D471" s="53"/>
    </row>
    <row r="472" spans="1:4" ht="76.5" x14ac:dyDescent="0.25">
      <c r="A472" s="43" t="s">
        <v>763</v>
      </c>
      <c r="B472" s="10" t="s">
        <v>1089</v>
      </c>
      <c r="C472" s="42">
        <f>870*0.27</f>
        <v>234.9</v>
      </c>
      <c r="D472" s="56" t="s">
        <v>1092</v>
      </c>
    </row>
    <row r="473" spans="1:4" x14ac:dyDescent="0.25">
      <c r="A473" s="27"/>
      <c r="B473" s="33" t="s">
        <v>740</v>
      </c>
      <c r="C473" s="30"/>
      <c r="D473" s="55"/>
    </row>
    <row r="474" spans="1:4" ht="51" x14ac:dyDescent="0.25">
      <c r="A474" s="9" t="s">
        <v>764</v>
      </c>
      <c r="B474" s="6" t="s">
        <v>765</v>
      </c>
      <c r="C474" s="8">
        <f>670*0.27</f>
        <v>180.9</v>
      </c>
      <c r="D474" s="18" t="s">
        <v>1091</v>
      </c>
    </row>
    <row r="475" spans="1:4" ht="45.75" customHeight="1" x14ac:dyDescent="0.25">
      <c r="A475" s="9" t="s">
        <v>18</v>
      </c>
      <c r="B475" s="6" t="s">
        <v>1094</v>
      </c>
      <c r="C475" s="8">
        <f>1400*0.27</f>
        <v>378</v>
      </c>
      <c r="D475" s="10" t="s">
        <v>1095</v>
      </c>
    </row>
    <row r="476" spans="1:4" ht="72" customHeight="1" x14ac:dyDescent="0.25">
      <c r="A476" s="50" t="s">
        <v>1096</v>
      </c>
      <c r="B476" s="6" t="s">
        <v>1093</v>
      </c>
      <c r="C476" s="8">
        <f>510*0.27</f>
        <v>137.70000000000002</v>
      </c>
      <c r="D476" s="18" t="s">
        <v>766</v>
      </c>
    </row>
    <row r="477" spans="1:4" x14ac:dyDescent="0.25">
      <c r="A477" s="27"/>
      <c r="B477" s="33" t="s">
        <v>1013</v>
      </c>
      <c r="C477" s="30"/>
      <c r="D477" s="55"/>
    </row>
    <row r="478" spans="1:4" ht="38.25" x14ac:dyDescent="0.25">
      <c r="A478" s="9" t="s">
        <v>1051</v>
      </c>
      <c r="B478" s="6" t="s">
        <v>1053</v>
      </c>
      <c r="C478" s="8">
        <f>200*0.28</f>
        <v>56.000000000000007</v>
      </c>
      <c r="D478" s="18" t="s">
        <v>1169</v>
      </c>
    </row>
    <row r="479" spans="1:4" ht="25.5" x14ac:dyDescent="0.25">
      <c r="A479" s="9" t="s">
        <v>1052</v>
      </c>
      <c r="B479" s="6" t="s">
        <v>1054</v>
      </c>
      <c r="C479" s="8">
        <f>300*0.28</f>
        <v>84.000000000000014</v>
      </c>
      <c r="D479" s="18" t="s">
        <v>1169</v>
      </c>
    </row>
    <row r="480" spans="1:4" x14ac:dyDescent="0.25">
      <c r="A480" s="9" t="s">
        <v>743</v>
      </c>
      <c r="B480" s="6" t="s">
        <v>1048</v>
      </c>
      <c r="C480" s="8">
        <f>770*0.27</f>
        <v>207.9</v>
      </c>
      <c r="D480" s="18" t="s">
        <v>756</v>
      </c>
    </row>
    <row r="481" spans="1:4" x14ac:dyDescent="0.25">
      <c r="A481" s="9" t="s">
        <v>744</v>
      </c>
      <c r="B481" s="6" t="s">
        <v>1049</v>
      </c>
      <c r="C481" s="8">
        <f>770*0.27</f>
        <v>207.9</v>
      </c>
      <c r="D481" s="18" t="s">
        <v>755</v>
      </c>
    </row>
    <row r="482" spans="1:4" ht="25.5" x14ac:dyDescent="0.25">
      <c r="A482" s="9" t="s">
        <v>741</v>
      </c>
      <c r="B482" s="6" t="s">
        <v>754</v>
      </c>
      <c r="C482" s="8">
        <f>410*0.27</f>
        <v>110.7</v>
      </c>
      <c r="D482" s="18"/>
    </row>
    <row r="484" spans="1:4" ht="39" customHeight="1" x14ac:dyDescent="0.25">
      <c r="A484" s="9" t="s">
        <v>742</v>
      </c>
      <c r="B484" s="6" t="s">
        <v>753</v>
      </c>
      <c r="C484" s="8">
        <f>430*0.27</f>
        <v>116.10000000000001</v>
      </c>
      <c r="D484" s="18"/>
    </row>
    <row r="485" spans="1:4" ht="38.25" x14ac:dyDescent="0.25">
      <c r="A485" s="9" t="s">
        <v>746</v>
      </c>
      <c r="B485" s="6" t="s">
        <v>1055</v>
      </c>
      <c r="C485" s="8">
        <f>620*0.27</f>
        <v>167.4</v>
      </c>
      <c r="D485" s="18" t="s">
        <v>1170</v>
      </c>
    </row>
    <row r="486" spans="1:4" ht="43.5" customHeight="1" x14ac:dyDescent="0.25">
      <c r="A486" s="9" t="s">
        <v>747</v>
      </c>
      <c r="B486" s="59" t="s">
        <v>1046</v>
      </c>
      <c r="C486" s="72">
        <f>430*0.27</f>
        <v>116.10000000000001</v>
      </c>
      <c r="D486" s="47" t="s">
        <v>1156</v>
      </c>
    </row>
    <row r="487" spans="1:4" ht="60" x14ac:dyDescent="0.25">
      <c r="A487" s="9" t="s">
        <v>748</v>
      </c>
      <c r="B487" s="59" t="s">
        <v>1176</v>
      </c>
      <c r="C487" s="72">
        <f>670*0.27</f>
        <v>180.9</v>
      </c>
      <c r="D487" s="73" t="s">
        <v>1175</v>
      </c>
    </row>
    <row r="488" spans="1:4" ht="43.5" customHeight="1" x14ac:dyDescent="0.25">
      <c r="A488" s="9" t="s">
        <v>749</v>
      </c>
      <c r="B488" s="59" t="s">
        <v>1177</v>
      </c>
      <c r="C488" s="72">
        <f>1170*0.27</f>
        <v>315.90000000000003</v>
      </c>
      <c r="D488" s="47"/>
    </row>
    <row r="490" spans="1:4" ht="43.5" customHeight="1" x14ac:dyDescent="0.25">
      <c r="A490" s="9" t="s">
        <v>751</v>
      </c>
      <c r="B490" s="59" t="s">
        <v>1178</v>
      </c>
      <c r="C490" s="72">
        <f>1170*0.27</f>
        <v>315.90000000000003</v>
      </c>
      <c r="D490" s="41" t="s">
        <v>1047</v>
      </c>
    </row>
    <row r="491" spans="1:4" ht="50.25" customHeight="1" x14ac:dyDescent="0.25">
      <c r="A491" s="51" t="s">
        <v>1058</v>
      </c>
      <c r="B491" s="74" t="s">
        <v>1056</v>
      </c>
      <c r="C491" s="72">
        <f>1630*0.27</f>
        <v>440.1</v>
      </c>
      <c r="D491" s="41"/>
    </row>
    <row r="492" spans="1:4" ht="52.5" customHeight="1" x14ac:dyDescent="0.25">
      <c r="A492" s="51" t="s">
        <v>1059</v>
      </c>
      <c r="B492" s="36" t="s">
        <v>1057</v>
      </c>
      <c r="C492" s="8">
        <f>1700*0.27</f>
        <v>459.00000000000006</v>
      </c>
      <c r="D492" s="18"/>
    </row>
    <row r="493" spans="1:4" ht="41.25" customHeight="1" x14ac:dyDescent="0.25">
      <c r="A493" s="51" t="s">
        <v>1060</v>
      </c>
      <c r="B493" s="36" t="s">
        <v>1061</v>
      </c>
      <c r="C493" s="8">
        <f>1220*0.27</f>
        <v>329.40000000000003</v>
      </c>
      <c r="D493" s="18" t="s">
        <v>1158</v>
      </c>
    </row>
    <row r="494" spans="1:4" x14ac:dyDescent="0.25">
      <c r="A494" s="22"/>
      <c r="B494" s="22" t="s">
        <v>752</v>
      </c>
      <c r="C494" s="22"/>
      <c r="D494" s="54"/>
    </row>
    <row r="495" spans="1:4" ht="30" x14ac:dyDescent="0.25">
      <c r="A495" s="22"/>
      <c r="B495" s="22" t="s">
        <v>822</v>
      </c>
      <c r="C495" s="22"/>
      <c r="D495" s="54"/>
    </row>
    <row r="496" spans="1:4" ht="30" x14ac:dyDescent="0.25">
      <c r="A496" s="37"/>
      <c r="B496" s="38" t="s">
        <v>823</v>
      </c>
      <c r="C496" s="39"/>
      <c r="D496" s="53"/>
    </row>
    <row r="497" spans="1:4" x14ac:dyDescent="0.25">
      <c r="A497" s="47" t="s">
        <v>767</v>
      </c>
      <c r="B497" s="6" t="s">
        <v>784</v>
      </c>
      <c r="C497" s="8">
        <f>500*0.27</f>
        <v>135</v>
      </c>
      <c r="D497" s="57" t="s">
        <v>1171</v>
      </c>
    </row>
    <row r="498" spans="1:4" ht="25.5" x14ac:dyDescent="0.25">
      <c r="A498" s="47" t="s">
        <v>1115</v>
      </c>
      <c r="B498" s="6" t="s">
        <v>1116</v>
      </c>
      <c r="C498" s="8">
        <f>775*0.27</f>
        <v>209.25</v>
      </c>
      <c r="D498" s="18"/>
    </row>
    <row r="499" spans="1:4" x14ac:dyDescent="0.25">
      <c r="A499" s="50" t="s">
        <v>771</v>
      </c>
      <c r="B499" s="6" t="s">
        <v>770</v>
      </c>
      <c r="C499" s="8">
        <f>500*0.27</f>
        <v>135</v>
      </c>
      <c r="D499" s="18" t="s">
        <v>772</v>
      </c>
    </row>
    <row r="500" spans="1:4" x14ac:dyDescent="0.25">
      <c r="A500" s="50" t="s">
        <v>773</v>
      </c>
      <c r="B500" s="6" t="s">
        <v>774</v>
      </c>
      <c r="C500" s="8">
        <f>500*0.27</f>
        <v>135</v>
      </c>
      <c r="D500" s="18"/>
    </row>
    <row r="501" spans="1:4" x14ac:dyDescent="0.25">
      <c r="A501" s="50" t="s">
        <v>775</v>
      </c>
      <c r="B501" s="6" t="s">
        <v>778</v>
      </c>
      <c r="C501" s="8">
        <f>500*0.27</f>
        <v>135</v>
      </c>
      <c r="D501" s="18" t="s">
        <v>776</v>
      </c>
    </row>
    <row r="502" spans="1:4" x14ac:dyDescent="0.25">
      <c r="A502" s="50" t="s">
        <v>779</v>
      </c>
      <c r="B502" s="6" t="s">
        <v>777</v>
      </c>
      <c r="C502" s="8">
        <f>500*0.27</f>
        <v>135</v>
      </c>
      <c r="D502" s="18" t="s">
        <v>780</v>
      </c>
    </row>
    <row r="503" spans="1:4" ht="25.5" x14ac:dyDescent="0.25">
      <c r="A503" s="50" t="s">
        <v>782</v>
      </c>
      <c r="B503" s="6" t="s">
        <v>781</v>
      </c>
      <c r="C503" s="8">
        <f>120*0.27</f>
        <v>32.400000000000006</v>
      </c>
      <c r="D503" s="18" t="s">
        <v>783</v>
      </c>
    </row>
    <row r="504" spans="1:4" x14ac:dyDescent="0.25">
      <c r="A504" s="50" t="s">
        <v>786</v>
      </c>
      <c r="B504" s="6" t="s">
        <v>785</v>
      </c>
      <c r="C504" s="8">
        <f>500*0.27</f>
        <v>135</v>
      </c>
      <c r="D504" s="18"/>
    </row>
    <row r="505" spans="1:4" x14ac:dyDescent="0.25">
      <c r="A505" s="50" t="s">
        <v>788</v>
      </c>
      <c r="B505" s="6" t="s">
        <v>787</v>
      </c>
      <c r="C505" s="8">
        <f>500*0.27</f>
        <v>135</v>
      </c>
      <c r="D505" s="18" t="s">
        <v>1172</v>
      </c>
    </row>
    <row r="506" spans="1:4" ht="38.25" x14ac:dyDescent="0.25">
      <c r="A506" s="50" t="s">
        <v>790</v>
      </c>
      <c r="B506" s="6" t="s">
        <v>789</v>
      </c>
      <c r="C506" s="8">
        <f>500*0.27</f>
        <v>135</v>
      </c>
      <c r="D506" s="18" t="s">
        <v>1173</v>
      </c>
    </row>
    <row r="507" spans="1:4" ht="25.5" x14ac:dyDescent="0.25">
      <c r="A507" s="50" t="s">
        <v>792</v>
      </c>
      <c r="B507" s="6" t="s">
        <v>791</v>
      </c>
      <c r="C507" s="8">
        <f>600*0.27</f>
        <v>162</v>
      </c>
      <c r="D507" s="18" t="s">
        <v>793</v>
      </c>
    </row>
    <row r="508" spans="1:4" ht="25.5" x14ac:dyDescent="0.25">
      <c r="A508" s="50" t="s">
        <v>794</v>
      </c>
      <c r="B508" s="6" t="s">
        <v>795</v>
      </c>
      <c r="C508" s="8">
        <f>1000*0.27</f>
        <v>270</v>
      </c>
      <c r="D508" s="18"/>
    </row>
    <row r="509" spans="1:4" ht="80.25" customHeight="1" x14ac:dyDescent="0.25">
      <c r="A509" s="50" t="s">
        <v>797</v>
      </c>
      <c r="B509" s="6" t="s">
        <v>796</v>
      </c>
      <c r="C509" s="8">
        <f>120*0.27</f>
        <v>32.400000000000006</v>
      </c>
      <c r="D509" s="18" t="s">
        <v>798</v>
      </c>
    </row>
    <row r="510" spans="1:4" x14ac:dyDescent="0.25">
      <c r="A510" s="50" t="s">
        <v>800</v>
      </c>
      <c r="B510" s="6" t="s">
        <v>799</v>
      </c>
      <c r="C510" s="8">
        <f>500*0.27</f>
        <v>135</v>
      </c>
      <c r="D510" s="18"/>
    </row>
    <row r="511" spans="1:4" ht="38.25" x14ac:dyDescent="0.25">
      <c r="A511" s="50" t="s">
        <v>802</v>
      </c>
      <c r="B511" s="6" t="s">
        <v>801</v>
      </c>
      <c r="C511" s="8">
        <f>100*0.27</f>
        <v>27</v>
      </c>
      <c r="D511" s="18" t="s">
        <v>803</v>
      </c>
    </row>
    <row r="512" spans="1:4" ht="51" x14ac:dyDescent="0.25">
      <c r="A512" s="50" t="s">
        <v>805</v>
      </c>
      <c r="B512" s="6" t="s">
        <v>804</v>
      </c>
      <c r="C512" s="8">
        <f>200*0.27</f>
        <v>54</v>
      </c>
      <c r="D512" s="18" t="s">
        <v>803</v>
      </c>
    </row>
    <row r="513" spans="1:4" ht="51" x14ac:dyDescent="0.25">
      <c r="A513" s="50" t="s">
        <v>806</v>
      </c>
      <c r="B513" s="6" t="s">
        <v>807</v>
      </c>
      <c r="C513" s="8">
        <f>500*0.27</f>
        <v>135</v>
      </c>
      <c r="D513" s="18" t="s">
        <v>808</v>
      </c>
    </row>
    <row r="514" spans="1:4" ht="67.5" customHeight="1" x14ac:dyDescent="0.25">
      <c r="A514" s="50" t="s">
        <v>809</v>
      </c>
      <c r="B514" s="6" t="s">
        <v>810</v>
      </c>
      <c r="C514" s="8">
        <f>1500*0.27</f>
        <v>405</v>
      </c>
      <c r="D514" s="18" t="s">
        <v>811</v>
      </c>
    </row>
    <row r="515" spans="1:4" ht="38.25" x14ac:dyDescent="0.25">
      <c r="A515" s="50" t="s">
        <v>812</v>
      </c>
      <c r="B515" s="6" t="s">
        <v>813</v>
      </c>
      <c r="C515" s="8">
        <f>500*0.27</f>
        <v>135</v>
      </c>
      <c r="D515" s="18" t="s">
        <v>803</v>
      </c>
    </row>
    <row r="516" spans="1:4" ht="38.25" x14ac:dyDescent="0.25">
      <c r="A516" s="50" t="s">
        <v>815</v>
      </c>
      <c r="B516" s="6" t="s">
        <v>814</v>
      </c>
      <c r="C516" s="8">
        <f>1200*0.27</f>
        <v>324</v>
      </c>
      <c r="D516" s="18" t="s">
        <v>803</v>
      </c>
    </row>
    <row r="517" spans="1:4" ht="38.25" x14ac:dyDescent="0.25">
      <c r="A517" s="50" t="s">
        <v>817</v>
      </c>
      <c r="B517" s="6" t="s">
        <v>816</v>
      </c>
      <c r="C517" s="8">
        <f>100*0.27</f>
        <v>27</v>
      </c>
      <c r="D517" s="18" t="s">
        <v>803</v>
      </c>
    </row>
    <row r="518" spans="1:4" ht="25.5" x14ac:dyDescent="0.25">
      <c r="A518" s="50" t="s">
        <v>818</v>
      </c>
      <c r="B518" s="6" t="s">
        <v>819</v>
      </c>
      <c r="C518" s="8">
        <f>1000*0.27</f>
        <v>270</v>
      </c>
      <c r="D518" s="46"/>
    </row>
    <row r="519" spans="1:4" ht="25.5" x14ac:dyDescent="0.25">
      <c r="A519" s="50" t="s">
        <v>820</v>
      </c>
      <c r="B519" s="6" t="s">
        <v>821</v>
      </c>
      <c r="C519" s="8">
        <f>1200*0.27</f>
        <v>324</v>
      </c>
    </row>
    <row r="520" spans="1:4" ht="30" x14ac:dyDescent="0.25">
      <c r="A520" s="37"/>
      <c r="B520" s="38" t="s">
        <v>768</v>
      </c>
      <c r="C520" s="39"/>
      <c r="D520" s="53"/>
    </row>
    <row r="521" spans="1:4" x14ac:dyDescent="0.25">
      <c r="A521" s="44"/>
      <c r="B521" s="12" t="s">
        <v>769</v>
      </c>
      <c r="C521" s="12"/>
      <c r="D521" s="71"/>
    </row>
    <row r="522" spans="1:4" x14ac:dyDescent="0.25">
      <c r="D522" s="58"/>
    </row>
  </sheetData>
  <autoFilter ref="A11:D52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70" zoomScaleNormal="70" workbookViewId="0">
      <selection activeCell="B20" sqref="B20"/>
    </sheetView>
  </sheetViews>
  <sheetFormatPr baseColWidth="10" defaultRowHeight="15" x14ac:dyDescent="0.25"/>
  <cols>
    <col min="1" max="1" width="22" customWidth="1"/>
    <col min="2" max="2" width="40.140625" bestFit="1" customWidth="1"/>
    <col min="3" max="3" width="29.42578125" customWidth="1"/>
    <col min="4" max="4" width="32.28515625" customWidth="1"/>
    <col min="5" max="5" width="66.7109375" customWidth="1"/>
    <col min="6" max="6" width="70.5703125" customWidth="1"/>
    <col min="7" max="7" width="24.42578125" customWidth="1"/>
    <col min="8" max="8" width="31.85546875" customWidth="1"/>
  </cols>
  <sheetData>
    <row r="1" spans="1:8" ht="75.75" customHeight="1" x14ac:dyDescent="0.25">
      <c r="A1" s="1" t="s">
        <v>1195</v>
      </c>
      <c r="B1" s="2" t="s">
        <v>1157</v>
      </c>
      <c r="C1" s="4" t="s">
        <v>1174</v>
      </c>
      <c r="D1" s="3" t="s">
        <v>1</v>
      </c>
      <c r="E1" s="77" t="s">
        <v>1190</v>
      </c>
      <c r="F1" s="2" t="s">
        <v>1196</v>
      </c>
      <c r="G1" s="4" t="s">
        <v>1197</v>
      </c>
      <c r="H1" s="3" t="s">
        <v>1198</v>
      </c>
    </row>
    <row r="2" spans="1:8" ht="25.5" x14ac:dyDescent="0.25">
      <c r="A2" s="43" t="s">
        <v>13</v>
      </c>
      <c r="B2" s="36" t="s">
        <v>14</v>
      </c>
      <c r="C2" s="35">
        <v>1080</v>
      </c>
      <c r="D2" s="18" t="s">
        <v>19</v>
      </c>
      <c r="E2" s="18" t="s">
        <v>1202</v>
      </c>
      <c r="F2" s="36" t="s">
        <v>14</v>
      </c>
      <c r="G2" s="85">
        <v>550</v>
      </c>
      <c r="H2" s="60"/>
    </row>
    <row r="3" spans="1:8" ht="25.5" x14ac:dyDescent="0.25">
      <c r="A3" s="43" t="s">
        <v>997</v>
      </c>
      <c r="B3" s="36" t="s">
        <v>998</v>
      </c>
      <c r="C3" s="81">
        <f>60*0.27</f>
        <v>16.200000000000003</v>
      </c>
      <c r="D3" s="41" t="s">
        <v>1185</v>
      </c>
      <c r="E3" s="18" t="s">
        <v>1192</v>
      </c>
      <c r="F3" s="6"/>
      <c r="G3" s="8"/>
      <c r="H3" s="79"/>
    </row>
    <row r="4" spans="1:8" x14ac:dyDescent="0.25">
      <c r="A4" s="9" t="s">
        <v>42</v>
      </c>
      <c r="B4" s="6" t="s">
        <v>43</v>
      </c>
      <c r="C4" s="80">
        <f>60*0.27</f>
        <v>16.200000000000003</v>
      </c>
      <c r="D4" s="18" t="s">
        <v>107</v>
      </c>
      <c r="E4" s="18" t="s">
        <v>1192</v>
      </c>
      <c r="F4" s="6"/>
      <c r="G4" s="8"/>
      <c r="H4" s="79"/>
    </row>
    <row r="5" spans="1:8" ht="43.5" customHeight="1" x14ac:dyDescent="0.25">
      <c r="A5" s="9" t="s">
        <v>129</v>
      </c>
      <c r="B5" s="6" t="s">
        <v>130</v>
      </c>
      <c r="C5" s="80">
        <v>27</v>
      </c>
      <c r="D5" s="60"/>
      <c r="E5" s="18" t="s">
        <v>1193</v>
      </c>
      <c r="F5" s="78" t="s">
        <v>1194</v>
      </c>
      <c r="G5" s="8">
        <v>27</v>
      </c>
      <c r="H5" s="79"/>
    </row>
    <row r="6" spans="1:8" x14ac:dyDescent="0.25">
      <c r="A6" s="9" t="s">
        <v>441</v>
      </c>
      <c r="B6" s="6" t="s">
        <v>442</v>
      </c>
      <c r="C6" s="8">
        <f>300*0.27</f>
        <v>81</v>
      </c>
      <c r="D6" s="18" t="s">
        <v>452</v>
      </c>
      <c r="E6" s="18" t="s">
        <v>1192</v>
      </c>
      <c r="F6" s="6"/>
      <c r="G6" s="8"/>
      <c r="H6" s="79"/>
    </row>
    <row r="7" spans="1:8" x14ac:dyDescent="0.25">
      <c r="A7" s="9" t="s">
        <v>430</v>
      </c>
      <c r="B7" s="6" t="s">
        <v>431</v>
      </c>
      <c r="C7" s="8">
        <f>50*0.27</f>
        <v>13.5</v>
      </c>
      <c r="D7" s="10"/>
      <c r="E7" s="18" t="s">
        <v>1192</v>
      </c>
      <c r="F7" s="6"/>
      <c r="G7" s="8"/>
      <c r="H7" s="79"/>
    </row>
    <row r="8" spans="1:8" x14ac:dyDescent="0.25">
      <c r="A8" s="9" t="s">
        <v>466</v>
      </c>
      <c r="B8" s="6" t="s">
        <v>467</v>
      </c>
      <c r="C8" s="8">
        <f>100*0.27</f>
        <v>27</v>
      </c>
      <c r="D8" s="60"/>
      <c r="E8" s="18" t="s">
        <v>1192</v>
      </c>
      <c r="F8" s="6"/>
      <c r="G8" s="8"/>
      <c r="H8" s="79"/>
    </row>
    <row r="9" spans="1:8" x14ac:dyDescent="0.25">
      <c r="A9" s="9" t="s">
        <v>539</v>
      </c>
      <c r="B9" s="6" t="s">
        <v>540</v>
      </c>
      <c r="C9" s="80">
        <f>110*0.27</f>
        <v>29.700000000000003</v>
      </c>
      <c r="D9" s="60"/>
      <c r="E9" s="18" t="s">
        <v>1191</v>
      </c>
      <c r="F9" s="6"/>
      <c r="G9" s="8"/>
      <c r="H9" s="79"/>
    </row>
    <row r="10" spans="1:8" ht="25.5" x14ac:dyDescent="0.25">
      <c r="A10" s="9" t="s">
        <v>541</v>
      </c>
      <c r="B10" s="6" t="s">
        <v>542</v>
      </c>
      <c r="C10" s="80">
        <f>140*0.27</f>
        <v>37.800000000000004</v>
      </c>
      <c r="D10" s="36" t="s">
        <v>452</v>
      </c>
      <c r="E10" s="60" t="s">
        <v>1191</v>
      </c>
      <c r="F10" s="6"/>
      <c r="G10" s="8"/>
      <c r="H10" s="79"/>
    </row>
    <row r="11" spans="1:8" x14ac:dyDescent="0.25">
      <c r="A11" s="43" t="s">
        <v>543</v>
      </c>
      <c r="B11" s="36" t="s">
        <v>544</v>
      </c>
      <c r="C11" s="81">
        <f>340*0.27</f>
        <v>91.800000000000011</v>
      </c>
      <c r="D11" s="18" t="s">
        <v>452</v>
      </c>
      <c r="E11" s="18" t="s">
        <v>1191</v>
      </c>
      <c r="F11" s="6"/>
      <c r="G11" s="8"/>
      <c r="H11" s="79"/>
    </row>
    <row r="12" spans="1:8" x14ac:dyDescent="0.25">
      <c r="A12" s="9" t="s">
        <v>595</v>
      </c>
      <c r="B12" s="6" t="s">
        <v>596</v>
      </c>
      <c r="C12" s="8">
        <f>150*0.27</f>
        <v>40.5</v>
      </c>
      <c r="D12" s="18"/>
      <c r="E12" s="18" t="s">
        <v>1192</v>
      </c>
      <c r="F12" s="6"/>
      <c r="G12" s="8"/>
      <c r="H12" s="79"/>
    </row>
    <row r="13" spans="1:8" x14ac:dyDescent="0.25">
      <c r="A13" s="9" t="s">
        <v>599</v>
      </c>
      <c r="B13" s="6" t="s">
        <v>600</v>
      </c>
      <c r="C13" s="8">
        <f>70*0.27</f>
        <v>18.900000000000002</v>
      </c>
      <c r="D13" s="18"/>
      <c r="E13" s="18" t="s">
        <v>1192</v>
      </c>
      <c r="F13" s="6"/>
      <c r="G13" s="8"/>
      <c r="H13" s="79"/>
    </row>
    <row r="14" spans="1:8" ht="25.5" x14ac:dyDescent="0.25">
      <c r="A14" s="43" t="s">
        <v>607</v>
      </c>
      <c r="B14" s="36" t="s">
        <v>608</v>
      </c>
      <c r="C14" s="35">
        <f>50*0.27</f>
        <v>13.5</v>
      </c>
      <c r="D14" s="18"/>
      <c r="E14" s="18" t="s">
        <v>1200</v>
      </c>
      <c r="F14" s="6"/>
      <c r="G14" s="8"/>
      <c r="H14" s="79"/>
    </row>
    <row r="15" spans="1:8" ht="25.5" x14ac:dyDescent="0.25">
      <c r="A15" s="43" t="s">
        <v>610</v>
      </c>
      <c r="B15" s="36" t="s">
        <v>611</v>
      </c>
      <c r="C15" s="35">
        <f>50*0.27</f>
        <v>13.5</v>
      </c>
      <c r="D15" s="69"/>
      <c r="E15" s="18" t="s">
        <v>1192</v>
      </c>
      <c r="F15" s="6"/>
      <c r="G15" s="8"/>
      <c r="H15" s="79"/>
    </row>
    <row r="16" spans="1:8" x14ac:dyDescent="0.25">
      <c r="A16" s="43" t="s">
        <v>621</v>
      </c>
      <c r="B16" s="36" t="s">
        <v>622</v>
      </c>
      <c r="C16" s="35">
        <f>50*0.27</f>
        <v>13.5</v>
      </c>
      <c r="D16" s="18"/>
      <c r="E16" s="18" t="s">
        <v>1192</v>
      </c>
      <c r="F16" s="6"/>
      <c r="G16" s="8"/>
      <c r="H16" s="79"/>
    </row>
    <row r="17" spans="1:8" ht="51" x14ac:dyDescent="0.25">
      <c r="A17" s="43" t="s">
        <v>857</v>
      </c>
      <c r="B17" s="36" t="s">
        <v>859</v>
      </c>
      <c r="C17" s="35">
        <f>30*0.27</f>
        <v>8.1000000000000014</v>
      </c>
      <c r="D17" s="18" t="s">
        <v>858</v>
      </c>
      <c r="E17" s="18" t="s">
        <v>1192</v>
      </c>
      <c r="F17" s="6"/>
      <c r="G17" s="8"/>
      <c r="H17" s="79"/>
    </row>
    <row r="18" spans="1:8" ht="51" x14ac:dyDescent="0.25">
      <c r="A18" s="51" t="s">
        <v>688</v>
      </c>
      <c r="B18" s="36" t="s">
        <v>1044</v>
      </c>
      <c r="C18" s="35">
        <f>410*0.27</f>
        <v>110.7</v>
      </c>
      <c r="D18" s="11"/>
      <c r="E18" s="18" t="s">
        <v>1199</v>
      </c>
      <c r="F18" s="6"/>
      <c r="G18" s="8"/>
      <c r="H18" s="79"/>
    </row>
    <row r="19" spans="1:8" ht="76.5" x14ac:dyDescent="0.25">
      <c r="A19" s="9" t="s">
        <v>745</v>
      </c>
      <c r="B19" s="6" t="s">
        <v>1050</v>
      </c>
      <c r="C19" s="80">
        <f>460*0.27</f>
        <v>124.2</v>
      </c>
      <c r="D19" s="18" t="s">
        <v>757</v>
      </c>
      <c r="E19" s="18" t="s">
        <v>1192</v>
      </c>
      <c r="F19" s="6"/>
      <c r="G19" s="8"/>
      <c r="H19" s="79"/>
    </row>
    <row r="20" spans="1:8" ht="75" x14ac:dyDescent="0.25">
      <c r="A20" s="9" t="s">
        <v>750</v>
      </c>
      <c r="B20" s="59" t="s">
        <v>1180</v>
      </c>
      <c r="C20" s="82">
        <f>420*0.27</f>
        <v>113.4</v>
      </c>
      <c r="D20" s="84" t="s">
        <v>1179</v>
      </c>
      <c r="E20" s="18" t="s">
        <v>1192</v>
      </c>
      <c r="F20" s="6"/>
      <c r="G20" s="8"/>
      <c r="H20" s="83"/>
    </row>
  </sheetData>
  <autoFilter ref="A1:H1">
    <sortState ref="A2:H20">
      <sortCondition ref="A1"/>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LC</vt:lpstr>
      <vt:lpstr>Modifications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2019-02-22T14:29:52Z</dcterms:created>
  <dcterms:modified xsi:type="dcterms:W3CDTF">2019-02-22T14:30:02Z</dcterms:modified>
</cp:coreProperties>
</file>